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firstSheet="14" activeTab="14"/>
  </bookViews>
  <sheets>
    <sheet name="индикат на 2011 год (2)" sheetId="1" r:id="rId1"/>
    <sheet name="индикат на 2012 год" sheetId="2" r:id="rId2"/>
    <sheet name="макет" sheetId="3" r:id="rId3"/>
    <sheet name="общая" sheetId="4" r:id="rId4"/>
    <sheet name="сх" sheetId="5" r:id="rId5"/>
    <sheet name="обр" sheetId="6" r:id="rId6"/>
    <sheet name="црб" sheetId="7" r:id="rId7"/>
    <sheet name="жкх" sheetId="8" r:id="rId8"/>
    <sheet name="инве" sheetId="9" r:id="rId9"/>
    <sheet name="транспорт" sheetId="10" r:id="rId10"/>
    <sheet name="курорты" sheetId="11" r:id="rId11"/>
    <sheet name="стр-во" sheetId="12" r:id="rId12"/>
    <sheet name="жил.стр-во" sheetId="13" r:id="rId13"/>
    <sheet name="инвестиции р-он" sheetId="14" r:id="rId14"/>
    <sheet name="2 кв" sheetId="15" r:id="rId15"/>
  </sheets>
  <externalReferences>
    <externalReference r:id="rId18"/>
  </externalReferences>
  <definedNames>
    <definedName name="_xlnm.Print_Titles" localSheetId="14">'2 кв'!$11:$12</definedName>
    <definedName name="_xlnm.Print_Titles" localSheetId="0">'индикат на 2011 год (2)'!$6:$7</definedName>
    <definedName name="_xlnm.Print_Titles" localSheetId="1">'индикат на 2012 год'!$14:$15</definedName>
    <definedName name="_xlnm.Print_Titles" localSheetId="2">'макет'!$4:$5</definedName>
  </definedNames>
  <calcPr fullCalcOnLoad="1"/>
</workbook>
</file>

<file path=xl/sharedStrings.xml><?xml version="1.0" encoding="utf-8"?>
<sst xmlns="http://schemas.openxmlformats.org/spreadsheetml/2006/main" count="1824" uniqueCount="592">
  <si>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</si>
  <si>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</si>
  <si>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</si>
  <si>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</si>
  <si>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</si>
  <si>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</si>
  <si>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</si>
  <si>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</si>
  <si>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</si>
  <si>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</si>
  <si>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</si>
  <si>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</si>
  <si>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</si>
  <si>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</si>
  <si>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</si>
  <si>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</si>
  <si>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</si>
  <si>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</si>
  <si>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</si>
  <si>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</si>
  <si>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</si>
  <si>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</si>
  <si>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</si>
  <si>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</si>
  <si>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</si>
  <si>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</si>
  <si>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</si>
  <si>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</si>
  <si>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</si>
  <si>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</si>
  <si>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</si>
  <si>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</si>
  <si>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</si>
  <si>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</si>
  <si>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</si>
  <si>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</si>
  <si>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</si>
  <si>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1.</t>
  </si>
  <si>
    <t>2.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</si>
  <si>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</si>
  <si>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</si>
  <si>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</si>
  <si>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</si>
  <si>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</si>
  <si>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</si>
  <si>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</si>
  <si>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</si>
  <si>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</si>
  <si>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Индикативный план социально-экономического развития ______________________поселения___________________района на 2008 год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</si>
  <si>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</si>
  <si>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</si>
  <si>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</si>
  <si>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</si>
  <si>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2009 год</t>
  </si>
  <si>
    <t>2010 год</t>
  </si>
  <si>
    <t>2011 год</t>
  </si>
  <si>
    <t>2010г. в % к 2009г.</t>
  </si>
  <si>
    <t>2011г. в % к 2010г.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</si>
  <si>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</si>
  <si>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</si>
  <si>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</si>
  <si>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</si>
  <si>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</si>
  <si>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</si>
  <si>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</si>
  <si>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</si>
  <si>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</si>
  <si>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</si>
  <si>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</si>
  <si>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</si>
  <si>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</si>
  <si>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</si>
  <si>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</si>
  <si>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</si>
  <si>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</si>
  <si>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</si>
  <si>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</si>
  <si>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</si>
  <si>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</si>
  <si>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</si>
  <si>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</si>
  <si>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</si>
  <si>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</si>
  <si>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</si>
  <si>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</si>
  <si>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</si>
  <si>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</si>
  <si>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</si>
  <si>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</si>
  <si>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</si>
  <si>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</si>
  <si>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</si>
  <si>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</si>
  <si>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</si>
  <si>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</si>
  <si>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</si>
  <si>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</si>
  <si>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</si>
  <si>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</si>
  <si>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</si>
  <si>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</si>
  <si>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</si>
  <si>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</si>
  <si>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Примечание: новые показатели выделены желтым цветом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</si>
  <si>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</si>
  <si>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</si>
  <si>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</si>
  <si>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 xml:space="preserve">Приложение к письму от 04.05.2010г. № 73.01-506/10-05 </t>
  </si>
  <si>
    <t xml:space="preserve">ПРИЛОЖЕНИЕ </t>
  </si>
  <si>
    <t xml:space="preserve">Совета Славянского городского поселения </t>
  </si>
  <si>
    <t>Славянского района (второго созыва)</t>
  </si>
  <si>
    <t>ИНДИКАТИВНЫЙ ПЛАН</t>
  </si>
  <si>
    <t xml:space="preserve"> социально-экономического развития Славянского городского поселения Славянского района на 2011 год</t>
  </si>
  <si>
    <t>Заместитель главы Славянского городского</t>
  </si>
  <si>
    <t>поселения Славянского района</t>
  </si>
  <si>
    <t>по экономике, финансам и бюджету</t>
  </si>
  <si>
    <t>И.А.Дмитриев</t>
  </si>
  <si>
    <t>Хлеб и хлебобулочные издедия, тыс. тонн</t>
  </si>
  <si>
    <t>Кондитерские изделия, тыс. тонн</t>
  </si>
  <si>
    <t>Плодоовощные консервы, муб</t>
  </si>
  <si>
    <t>Цельномолочная продукция, тыс. тонн</t>
  </si>
  <si>
    <t>Масло сливочное, тыс.тонн</t>
  </si>
  <si>
    <t>Сыры, тыс. тонн</t>
  </si>
  <si>
    <t>Крупа, тыс. тонн</t>
  </si>
  <si>
    <t>Комбикорма, тыс. тонн</t>
  </si>
  <si>
    <t>Чай зеленый (неферментированный), чай черный (ферментированный), тонн</t>
  </si>
  <si>
    <t>Вина столовые, тыс. дкл.</t>
  </si>
  <si>
    <t>Вина игристые и газированные, тыс. дкл.</t>
  </si>
  <si>
    <t>Виноматериал, тыс. дкл.</t>
  </si>
  <si>
    <t>Мазут топочный, тыс. тонн</t>
  </si>
  <si>
    <t>Блоки стеновые крупные (включая бетонные блоки стен подвалов) из бетона, млн. усл. кирп.</t>
  </si>
  <si>
    <t>Плитка тротуарная, тыс. кв.м.</t>
  </si>
  <si>
    <t>Кирпич керамический неогнеупорный строительный, млн.усл.кирп.</t>
  </si>
  <si>
    <t>Конструкции и детали сборные железобетонные, тыс.куб.м.</t>
  </si>
  <si>
    <t>Швейные изделия, млн. руб.</t>
  </si>
  <si>
    <t>Тара деревянная, тыс. куб.м.</t>
  </si>
  <si>
    <t>Блоки дверные в сборке (комплектно), тыс.кв.м.</t>
  </si>
  <si>
    <t>Объем работ, выполненных собственными силами по виду деятельности строительство, млн. руб.</t>
  </si>
  <si>
    <t>Малый бизнес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</si>
  <si>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</si>
  <si>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
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</si>
  <si>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</si>
  <si>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>Среднедушевой доход на одного жителя, тыс. руб.</t>
  </si>
  <si>
    <t>Численность занятых в личных подсобных хозяйствах, тыс. чел.</t>
  </si>
  <si>
    <t>Количество КФХ, единиц</t>
  </si>
  <si>
    <t>Общая площадь земли под КФХ, га</t>
  </si>
  <si>
    <t>Площадь земли на 1 ед. КФХ (га)</t>
  </si>
  <si>
    <t>Количество ЛПХ, единиц</t>
  </si>
  <si>
    <t>Общая площадь земли под ЛПХ, га</t>
  </si>
  <si>
    <t>Площадь земли на 1 ед. ЛПХ (га)</t>
  </si>
  <si>
    <t>Добыча полезных ископаемых (С), тыс. руб.</t>
  </si>
  <si>
    <t>Обрабатывающие производства (D), тыс. руб.</t>
  </si>
  <si>
    <t>Производство и распределение электроэнергии, газа и воды (Е), тыс. руб.</t>
  </si>
  <si>
    <t>Рис, крупа, тонн</t>
  </si>
  <si>
    <t>Рыбопродукты, тонн</t>
  </si>
  <si>
    <t>Подсолнечник (в весе после доработки) тыс. тонн</t>
  </si>
  <si>
    <t>Виноград - всего, тыс. тонн</t>
  </si>
  <si>
    <t>Шерсть - всего, тыс. тонн</t>
  </si>
  <si>
    <t>Количество субъектов малого предпринимательства, всего:</t>
  </si>
  <si>
    <t>в том числе   юридические лица</t>
  </si>
  <si>
    <t xml:space="preserve">                      индивидуальные предприниматели</t>
  </si>
  <si>
    <t>Общая площадь земли в поселениях (га)</t>
  </si>
  <si>
    <t>в том числе:           земли сельхозназначения (га)</t>
  </si>
  <si>
    <t xml:space="preserve">                               пашни (га)</t>
  </si>
  <si>
    <t xml:space="preserve">                               зеленые насаждения (га)</t>
  </si>
  <si>
    <t>Улов рыбы в прудовых и других рыбоводных хозяйствах - всего, тыс. тонн</t>
  </si>
  <si>
    <t xml:space="preserve"> социально-экономического развития Славянского городского поселения Славянского района на 2012 год</t>
  </si>
  <si>
    <t>2012 год</t>
  </si>
  <si>
    <t>2012г. в % к 2011г.</t>
  </si>
  <si>
    <t xml:space="preserve">к решению тридцать первой сессии </t>
  </si>
  <si>
    <t>Численность зарегистрированных безработных, чел.</t>
  </si>
  <si>
    <t>Количество детей дошкольного возраста, находящихся в очереди в учреждения дошкольного образования, чел.</t>
  </si>
  <si>
    <t>Количество организаций, зарегистрированных на территории городского поселения, единиц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</si>
  <si>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</si>
  <si>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</si>
  <si>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</si>
  <si>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</si>
  <si>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r>
      <t>Протяженность отремонтированных тротуаров,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.</t>
    </r>
  </si>
  <si>
    <t>от 23.11.2011 № 2</t>
  </si>
  <si>
    <t>план</t>
  </si>
  <si>
    <t>Протяженность отремонтированных тротуаров, км</t>
  </si>
  <si>
    <t xml:space="preserve">                                                      </t>
  </si>
  <si>
    <t xml:space="preserve">                                                                  ПРИЛОЖЕНИЕ </t>
  </si>
  <si>
    <t>в том числе индивидуальных предпринимателей</t>
  </si>
  <si>
    <t>Таблица № 14</t>
  </si>
  <si>
    <t>ПРИНЯТО</t>
  </si>
  <si>
    <t>Основные показатели, представляемые для разработки уточненного прогноза социально-экономического развития Краснодарского края на 2015 год и на период до 2017 года.</t>
  </si>
  <si>
    <t xml:space="preserve">Объем инвестиций в основной капитал  до 2017 года  </t>
  </si>
  <si>
    <t>по муниципальному образованию Славянский район</t>
  </si>
  <si>
    <t>наименование городского округа, муниципального района</t>
  </si>
  <si>
    <t>Показатели</t>
  </si>
  <si>
    <t>Единица измерения</t>
  </si>
  <si>
    <r>
      <t xml:space="preserve">Инвестиции  </t>
    </r>
    <r>
      <rPr>
        <b/>
        <sz val="8"/>
        <color indexed="8"/>
        <rFont val="Arial"/>
        <family val="2"/>
      </rPr>
      <t>(в действующих ценах года)</t>
    </r>
  </si>
  <si>
    <t>Индексы-дефляторы по капитальным вложениям</t>
  </si>
  <si>
    <t xml:space="preserve"> раз к предыд.году</t>
  </si>
  <si>
    <r>
      <t xml:space="preserve">Объем инвестиций в основной капитал </t>
    </r>
    <r>
      <rPr>
        <sz val="9"/>
        <rFont val="Arial"/>
        <family val="2"/>
      </rPr>
      <t>(без учета неформальной деятельности)</t>
    </r>
    <r>
      <rPr>
        <b/>
        <sz val="9"/>
        <rFont val="Arial"/>
        <family val="2"/>
      </rPr>
      <t xml:space="preserve"> - всего  </t>
    </r>
  </si>
  <si>
    <t>млн.руб.</t>
  </si>
  <si>
    <t>в % к пред. г.</t>
  </si>
  <si>
    <t>Проверка строки по категориям</t>
  </si>
  <si>
    <t xml:space="preserve">   в том числе по:</t>
  </si>
  <si>
    <t xml:space="preserve"> </t>
  </si>
  <si>
    <t xml:space="preserve">крупным и средним предприятиям  </t>
  </si>
  <si>
    <t>малым предприятиям</t>
  </si>
  <si>
    <t>предприятиям с численностью до 15 человек</t>
  </si>
  <si>
    <t>краевым организациям</t>
  </si>
  <si>
    <t>заказчикам других территорий</t>
  </si>
  <si>
    <r>
      <t xml:space="preserve">в том числе </t>
    </r>
    <r>
      <rPr>
        <b/>
        <i/>
        <u val="single"/>
        <sz val="8"/>
        <rFont val="Arial"/>
        <family val="2"/>
      </rPr>
      <t>по предприятиям, имеющим наибольшую долю в общерайонном объеме инвестиций с указанием его категории по численности):</t>
    </r>
    <r>
      <rPr>
        <b/>
        <i/>
        <sz val="8"/>
        <rFont val="Arial"/>
        <family val="2"/>
      </rPr>
      <t xml:space="preserve"> </t>
    </r>
  </si>
  <si>
    <t>крупгные и средние предприятия:</t>
  </si>
  <si>
    <t>ЗАО "Сад-Гигант"</t>
  </si>
  <si>
    <t>ЗАО "Черноерковское"</t>
  </si>
  <si>
    <t>ООО "Краснодарнефтегаз-Ремонт"</t>
  </si>
  <si>
    <t xml:space="preserve">ОАО "Славянский кирпич"  </t>
  </si>
  <si>
    <t>ОАО швейная фабрика "Славянская"</t>
  </si>
  <si>
    <t>ЗАО АПФ "Кубань"</t>
  </si>
  <si>
    <t>ЗАО РПК "Славянский"</t>
  </si>
  <si>
    <t>ООО "Цементная транспортная компания"</t>
  </si>
  <si>
    <t>ЗАО "Приазовское"</t>
  </si>
  <si>
    <t xml:space="preserve">ООО "Славянский консервный завод" </t>
  </si>
  <si>
    <t>ОАО "Славянский КХП"</t>
  </si>
  <si>
    <t>ЗАО "Стелла"</t>
  </si>
  <si>
    <t>ЗАО Славянский завод "Стройматериалы"</t>
  </si>
  <si>
    <t>ООО "Приволье"</t>
  </si>
  <si>
    <t>ООО "Новопетровское"</t>
  </si>
  <si>
    <t>ЗАО "Анастасиевское"</t>
  </si>
  <si>
    <t>ОАО Маслосырзавод "Славянский"</t>
  </si>
  <si>
    <t>ООО "Славянск-ЭКО"</t>
  </si>
  <si>
    <t>ООО АФ "Славянская"</t>
  </si>
  <si>
    <t>ООО "Сельта" филиал в Славянске-на-Кубани</t>
  </si>
  <si>
    <t>ООО "Петрорис"</t>
  </si>
  <si>
    <t>ООО КНГ-Кубанское УТТ</t>
  </si>
  <si>
    <t>ОАО "Славянское ДРСУ"</t>
  </si>
  <si>
    <t>Администрация Славянского городского поселения</t>
  </si>
  <si>
    <t>Славянский электротехнический техникум</t>
  </si>
  <si>
    <t>Администрация муниципального образования Славянский район</t>
  </si>
  <si>
    <t>ЗАО "Славпром"</t>
  </si>
  <si>
    <t>ЦРБ</t>
  </si>
  <si>
    <t>малые предприятия:</t>
  </si>
  <si>
    <t>ООО "Ландшафт"</t>
  </si>
  <si>
    <t>ООО "Союз"</t>
  </si>
  <si>
    <t>предприятия с численностью до 15 человек:</t>
  </si>
  <si>
    <t>Школа 54</t>
  </si>
  <si>
    <t>ООО "Добрыня Русь"</t>
  </si>
  <si>
    <t>МКУ Управление строительства (в 2014 г. переименован в МАУ Славянский Олимпстрой)</t>
  </si>
  <si>
    <t>краевые организации:</t>
  </si>
  <si>
    <t>ООО "Газпром добыча Краснодар"</t>
  </si>
  <si>
    <t>ЗАО "Тандер"</t>
  </si>
  <si>
    <t>ЗАО "ОБД"</t>
  </si>
  <si>
    <t>ОАО "Кубаньэнерго"</t>
  </si>
  <si>
    <t>ЗАО фирма «Агрокомплекс»</t>
  </si>
  <si>
    <t>ОАО "Нефтегазтехнология-Энергия"</t>
  </si>
  <si>
    <t>ООО "Лукойл Югнефтепродукт"</t>
  </si>
  <si>
    <t xml:space="preserve">УЧ Управление автомобильных работ </t>
  </si>
  <si>
    <t>заказчики других территорий</t>
  </si>
  <si>
    <t>ОАО "Роснефть"</t>
  </si>
  <si>
    <t xml:space="preserve"> Прямые иностранные инвестиции</t>
  </si>
  <si>
    <t>тыс.долл. США</t>
  </si>
  <si>
    <t>в том числе по предприятиям:</t>
  </si>
  <si>
    <t xml:space="preserve">тыс.долл. </t>
  </si>
  <si>
    <r>
      <t xml:space="preserve">Причины снижения или значительного роста объема инвестиций в основной капитал крупными и средними предприятиями </t>
    </r>
    <r>
      <rPr>
        <i/>
        <sz val="8"/>
        <rFont val="Arial"/>
        <family val="2"/>
      </rPr>
      <t>(в пояснительной записке по всем категориям предприятий)</t>
    </r>
  </si>
  <si>
    <t>Прогноз согласован с заместителем главы по экономике</t>
  </si>
  <si>
    <t>В.В. Отрошко 8(86146) 42585</t>
  </si>
  <si>
    <t>ФИО, телефон</t>
  </si>
  <si>
    <t>исполнитель</t>
  </si>
  <si>
    <t>Кузнецов Дмитрий Анатольевич 8(86146) 42585</t>
  </si>
  <si>
    <t>Телефон для справок:   268-46-68 Летич Наталья Николаевна</t>
  </si>
  <si>
    <t>Основные показатели, представляемые для разработки уточнённого прогноза социально-экономического развития Краснодарского края на 2015-2017 годы</t>
  </si>
  <si>
    <t>СЕЛЬСКОЕ ХОЗЯЙСТВО</t>
  </si>
  <si>
    <t>СЛАВЯНСКИЙ РАЙОН</t>
  </si>
  <si>
    <t>наименование городского округа (муниципального района)</t>
  </si>
  <si>
    <t>Таблица № 12</t>
  </si>
  <si>
    <t>Заполняется министерством сельского хозяйства и перерабатывающей промышленности Краснодарского края</t>
  </si>
  <si>
    <t>Ед. изм.</t>
  </si>
  <si>
    <t>2017 в % к 2013</t>
  </si>
  <si>
    <r>
      <t xml:space="preserve">Причины </t>
    </r>
    <r>
      <rPr>
        <b/>
        <sz val="10"/>
        <color indexed="10"/>
        <rFont val="Arial"/>
        <family val="2"/>
      </rPr>
      <t>(</t>
    </r>
    <r>
      <rPr>
        <b/>
        <u val="single"/>
        <sz val="10"/>
        <color indexed="10"/>
        <rFont val="Arial"/>
        <family val="2"/>
      </rPr>
      <t>с указанием конкретных предприятий)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снижения к уровню предыдущего года (менее 100%) или значительного  роста (более 120%)</t>
    </r>
  </si>
  <si>
    <t>Замечания министерства сельского хозяйства и перерабатывающей промышленности Краснодарского края</t>
  </si>
  <si>
    <t>2012 год - отчет</t>
  </si>
  <si>
    <t>Раз-ница</t>
  </si>
  <si>
    <t>2013 год - отчет</t>
  </si>
  <si>
    <t>2013 год</t>
  </si>
  <si>
    <t>2014 год</t>
  </si>
  <si>
    <t>2015 год</t>
  </si>
  <si>
    <t>2016 год</t>
  </si>
  <si>
    <t>2017 год</t>
  </si>
  <si>
    <r>
      <t>ПРОВЕРКА</t>
    </r>
    <r>
      <rPr>
        <sz val="8"/>
        <color indexed="10"/>
        <rFont val="Arial"/>
        <family val="2"/>
      </rPr>
      <t xml:space="preserve"> (объем продукции растениеводства и животноводства равен объему продукции хоз-в всех категорий):</t>
    </r>
  </si>
  <si>
    <t>Согласовано:  11.09.2014 консультантом отдела экономики, планирования и работы с подведомственными  организациями -Белоконева И.А. - 214-25-69</t>
  </si>
  <si>
    <t>в действующих ценах</t>
  </si>
  <si>
    <t xml:space="preserve">млн.руб. </t>
  </si>
  <si>
    <t xml:space="preserve">в сопоставимых ценах </t>
  </si>
  <si>
    <t>ПРОДУКЦИЯ СЕЛЬСКОГО ХОЗЯЙСТВА в действующих ценах</t>
  </si>
  <si>
    <t>индекс производства</t>
  </si>
  <si>
    <t>в % к  пр. г</t>
  </si>
  <si>
    <t>индекс-дефлятор</t>
  </si>
  <si>
    <t xml:space="preserve">      в том числе:</t>
  </si>
  <si>
    <r>
      <t>продукция  растениеводства</t>
    </r>
    <r>
      <rPr>
        <sz val="10"/>
        <color indexed="8"/>
        <rFont val="Arial"/>
        <family val="2"/>
      </rPr>
      <t xml:space="preserve"> в действующих ценах</t>
    </r>
  </si>
  <si>
    <r>
      <t>продукция животноводства</t>
    </r>
    <r>
      <rPr>
        <sz val="10"/>
        <rFont val="Arial"/>
        <family val="2"/>
      </rPr>
      <t xml:space="preserve"> в  действующих ценах</t>
    </r>
  </si>
  <si>
    <r>
      <t xml:space="preserve">продукция сельскохозяйственных организаций </t>
    </r>
    <r>
      <rPr>
        <sz val="10"/>
        <rFont val="Arial"/>
        <family val="2"/>
      </rPr>
      <t>в  действующих ценах</t>
    </r>
  </si>
  <si>
    <r>
      <t xml:space="preserve">продукция крестьянских (ферм.) хозяйств и инд. предпринимателей </t>
    </r>
    <r>
      <rPr>
        <sz val="10"/>
        <rFont val="Arial"/>
        <family val="2"/>
      </rPr>
      <t>в действующих ценах</t>
    </r>
  </si>
  <si>
    <r>
      <t xml:space="preserve">продукция  хозяйств  населения </t>
    </r>
    <r>
      <rPr>
        <sz val="10"/>
        <rFont val="Arial"/>
        <family val="2"/>
      </rPr>
      <t>в действующих ценах</t>
    </r>
  </si>
  <si>
    <t>ВАЛОВОЙ СБОР СЕЛЬСКОХОЗЯЙСТВЕННЫХ КУЛЬТУР</t>
  </si>
  <si>
    <r>
      <t xml:space="preserve">Зерновые и зернобобовые культуры </t>
    </r>
    <r>
      <rPr>
        <sz val="10"/>
        <rFont val="Arial"/>
        <family val="2"/>
      </rPr>
      <t>(в весе после доработки)</t>
    </r>
  </si>
  <si>
    <t>тыс.тонн</t>
  </si>
  <si>
    <t>в % к предыдущему году</t>
  </si>
  <si>
    <t>%</t>
  </si>
  <si>
    <t>х</t>
  </si>
  <si>
    <t>сельхозорганизации</t>
  </si>
  <si>
    <t>КФХ и инд.предприниматели</t>
  </si>
  <si>
    <t>хозяйства населения</t>
  </si>
  <si>
    <t>рис</t>
  </si>
  <si>
    <r>
      <t xml:space="preserve">Сахарная свекла </t>
    </r>
    <r>
      <rPr>
        <sz val="10"/>
        <rFont val="Arial"/>
        <family val="2"/>
      </rPr>
      <t xml:space="preserve">(фабричная)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</si>
  <si>
    <t>Масличные культуры</t>
  </si>
  <si>
    <r>
      <t xml:space="preserve">подсолнечник </t>
    </r>
    <r>
      <rPr>
        <sz val="10"/>
        <rFont val="Arial"/>
        <family val="2"/>
      </rPr>
      <t>(в весе после доработки)</t>
    </r>
  </si>
  <si>
    <t>соя</t>
  </si>
  <si>
    <t>Картофель</t>
  </si>
  <si>
    <t>Овощи</t>
  </si>
  <si>
    <t>В 2013 году ООО "Приволье" под  разовый договор с косервн.заводом произвело около 3 тыс тонн кабачка, в 2014 году производство овощей останется на уровне 2012 года (зеленый горошек в ООО "Перспектива-Агро"</t>
  </si>
  <si>
    <t xml:space="preserve">в 2014 году КФХ  и ИП построено более 25 тыс.  кв. м теплиц </t>
  </si>
  <si>
    <t>Только в 2014 году ЛПХ введено в эксплуатацию более 18 тысяч кв.м. теплиц</t>
  </si>
  <si>
    <t>Плоды и ягоды</t>
  </si>
  <si>
    <t>Снижение объясняется цикличностью производства в Зао "Сад-Гигант", в 2013 году  получен рекордный урожай за последние несколько лет.</t>
  </si>
  <si>
    <t>Виноград</t>
  </si>
  <si>
    <t>ПРОИЗВОДСТВО ПРОДУКЦИИ ЖИВОТНОВОДСТВА</t>
  </si>
  <si>
    <t>Мясо в живой массе</t>
  </si>
  <si>
    <t>В личных подсобных хозяйствах населения сохраняется тенденция к уменьшению КРС на откорме ввиду отсутствия кормовой базы (из-за ликвидации животноовдства в общественном секторе)</t>
  </si>
  <si>
    <t>Перевод некоторого количества поголовья КРС  из ООО "Славянка-А" в КФХ "Элоян"</t>
  </si>
  <si>
    <t>Молоко</t>
  </si>
  <si>
    <t>ООО "Славянка-А" ликвидировало отрасль животновдства, часть поголовья перешла в КФХ Элоян</t>
  </si>
  <si>
    <t>Увеличение поголовья в КФХ "Элоян" за счет перевода из ООО "Славянка-А"</t>
  </si>
  <si>
    <t>Снижение поголовья кров у населения ввиду отсутствия кормовой базы</t>
  </si>
  <si>
    <t>Яйца</t>
  </si>
  <si>
    <t>млн.шт.</t>
  </si>
  <si>
    <r>
      <t xml:space="preserve">КФХ и инд.предприниматели </t>
    </r>
    <r>
      <rPr>
        <b/>
        <sz val="12"/>
        <color indexed="10"/>
        <rFont val="Arial"/>
        <family val="2"/>
      </rPr>
      <t>*</t>
    </r>
  </si>
  <si>
    <r>
      <t xml:space="preserve">хозяйства населения </t>
    </r>
    <r>
      <rPr>
        <b/>
        <sz val="12"/>
        <color indexed="10"/>
        <rFont val="Arial"/>
        <family val="2"/>
      </rPr>
      <t>*</t>
    </r>
  </si>
  <si>
    <t>Шерсть</t>
  </si>
  <si>
    <t>тонн</t>
  </si>
  <si>
    <r>
      <t xml:space="preserve">ПОГОЛОВЬЕ ЖИВОТНЫХ                 </t>
    </r>
    <r>
      <rPr>
        <sz val="10"/>
        <rFont val="Arial"/>
        <family val="2"/>
      </rPr>
      <t>(на конец года)</t>
    </r>
  </si>
  <si>
    <t>Крупный рогатый скот</t>
  </si>
  <si>
    <t>голов</t>
  </si>
  <si>
    <t>ООО "Славянка-А" ликвидировало отрасль животноводства"</t>
  </si>
  <si>
    <r>
      <t xml:space="preserve">в том числе </t>
    </r>
    <r>
      <rPr>
        <b/>
        <sz val="10"/>
        <rFont val="Arial"/>
        <family val="2"/>
      </rPr>
      <t xml:space="preserve">коровы </t>
    </r>
  </si>
  <si>
    <t>Перевод  поголовья   из ООО "Славянка-А" в КФХ "Элоян"</t>
  </si>
  <si>
    <t>Свиньи</t>
  </si>
  <si>
    <t>Овцы и козы</t>
  </si>
  <si>
    <t>Птица</t>
  </si>
  <si>
    <t>тыс. голов</t>
  </si>
  <si>
    <t>ПФ "Славянская" не планирует  расширение производства, поголовье птицы у населения стабильно.</t>
  </si>
  <si>
    <r>
      <t>СТРУКТУРА СТОИМОСТИ ВАЛОВОЙ ПРОДУКЦИИ</t>
    </r>
    <r>
      <rPr>
        <b/>
        <sz val="12"/>
        <color indexed="10"/>
        <rFont val="Arial"/>
        <family val="2"/>
      </rPr>
      <t xml:space="preserve"> **</t>
    </r>
  </si>
  <si>
    <r>
      <t xml:space="preserve">Стоимость валовой продукции сельского хозяйства </t>
    </r>
    <r>
      <rPr>
        <sz val="10"/>
        <rFont val="Arial"/>
        <family val="2"/>
      </rPr>
      <t>в ценах 2012 года</t>
    </r>
  </si>
  <si>
    <t>млн. руб.</t>
  </si>
  <si>
    <t>ПРОДУКЦИЯ РАСТЕНИЕВОДСТВА</t>
  </si>
  <si>
    <t>в % от стоимости валовой продукции</t>
  </si>
  <si>
    <r>
      <t>Зерновые и зернобобовые культуры</t>
    </r>
    <r>
      <rPr>
        <sz val="10"/>
        <rFont val="Arial"/>
        <family val="2"/>
      </rPr>
      <t xml:space="preserve"> (в весе после доработки), включая </t>
    </r>
    <r>
      <rPr>
        <b/>
        <sz val="10"/>
        <rFont val="Arial"/>
        <family val="2"/>
      </rPr>
      <t>рис</t>
    </r>
  </si>
  <si>
    <t>средняя цена за 1 тыс. тонн</t>
  </si>
  <si>
    <t>в % от общей стоимости</t>
  </si>
  <si>
    <t>в % от общей стоимости зерновых</t>
  </si>
  <si>
    <r>
      <t>Сахарная свекла</t>
    </r>
    <r>
      <rPr>
        <sz val="10"/>
        <rFont val="Arial"/>
        <family val="2"/>
      </rPr>
      <t xml:space="preserve"> (фабричная)                                                                                                                                                                                                                                    </t>
    </r>
  </si>
  <si>
    <r>
      <t>Подсолнечни</t>
    </r>
    <r>
      <rPr>
        <sz val="10"/>
        <rFont val="Arial"/>
        <family val="2"/>
      </rPr>
      <t>к (в весе после доработки)</t>
    </r>
  </si>
  <si>
    <t>Соя</t>
  </si>
  <si>
    <t>Прочие</t>
  </si>
  <si>
    <t>ПРОДУКЦИЯ ЖИВОТНОВОДСТВА</t>
  </si>
  <si>
    <t>в % от стоимости 
продукции сельского хозяйства</t>
  </si>
  <si>
    <t>Примечание:</t>
  </si>
  <si>
    <r>
      <t xml:space="preserve">показатели, включаемые </t>
    </r>
    <r>
      <rPr>
        <b/>
        <sz val="10"/>
        <rFont val="Arial"/>
        <family val="2"/>
      </rPr>
      <t>в раздел 2 индикативного плана социально-экономического развития Краснодарского края</t>
    </r>
  </si>
  <si>
    <r>
      <t xml:space="preserve"> ячейки для </t>
    </r>
    <r>
      <rPr>
        <sz val="10"/>
        <rFont val="Arial"/>
        <family val="2"/>
      </rPr>
      <t>ввода значений и текста</t>
    </r>
  </si>
  <si>
    <r>
      <rPr>
        <sz val="16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производство яиц </t>
    </r>
    <r>
      <rPr>
        <sz val="10"/>
        <rFont val="Arial"/>
        <family val="2"/>
      </rPr>
      <t xml:space="preserve">и </t>
    </r>
    <r>
      <rPr>
        <b/>
        <sz val="10"/>
        <rFont val="Arial"/>
        <family val="2"/>
      </rPr>
      <t xml:space="preserve">шерсти </t>
    </r>
    <r>
      <rPr>
        <sz val="10"/>
        <rFont val="Arial"/>
        <family val="2"/>
      </rPr>
      <t>в 2013 году необходимо оценить самостоятельно, так как Краснодарстат с 2013 года не разрабатывает данные показатели в разрезе КФХ и ИП и хозяйств населения</t>
    </r>
  </si>
  <si>
    <r>
      <rPr>
        <b/>
        <sz val="12"/>
        <color indexed="10"/>
        <rFont val="Arial"/>
        <family val="2"/>
      </rPr>
      <t>**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в графу "2013 год"</t>
    </r>
    <r>
      <rPr>
        <sz val="10"/>
        <rFont val="Arial"/>
        <family val="2"/>
      </rPr>
      <t xml:space="preserve">  вносятся средние цены по территории по каждому виду продукции, далее </t>
    </r>
    <r>
      <rPr>
        <b/>
        <i/>
        <sz val="10"/>
        <rFont val="Arial"/>
        <family val="2"/>
      </rPr>
      <t>стоимость</t>
    </r>
    <r>
      <rPr>
        <sz val="10"/>
        <rFont val="Arial"/>
        <family val="2"/>
      </rPr>
      <t xml:space="preserve"> и </t>
    </r>
    <r>
      <rPr>
        <b/>
        <i/>
        <sz val="10"/>
        <rFont val="Arial"/>
        <family val="2"/>
      </rPr>
      <t>удельный вес</t>
    </r>
    <r>
      <rPr>
        <sz val="10"/>
        <rFont val="Arial"/>
        <family val="2"/>
      </rPr>
      <t xml:space="preserve"> рассчитываются автоматически с помощью введенных формул</t>
    </r>
  </si>
  <si>
    <t>Прогноз согласован с заместителем главы, курирующим сельское хозяйство</t>
  </si>
  <si>
    <t>Письмак Е.А., 8(86146) 4-12-56</t>
  </si>
  <si>
    <t>Саломатина С.А., 8(86146) 4-08-87</t>
  </si>
  <si>
    <t>Для справок:</t>
  </si>
  <si>
    <t>Министерство сельского хозяйства и перерабатывающей промышленности Краснодарского края:                                          Малюга Анжела Николаевна - 214-25-32, Мещерякова Наталья Федоровна - 214-25-69</t>
  </si>
  <si>
    <t xml:space="preserve">Министерство экономики Краснодарского края - Донскова Тамара Александровна, 268-51-87     </t>
  </si>
  <si>
    <t xml:space="preserve">Основные показатели, представляемые для разработки прогноза социально-экономического развития </t>
  </si>
  <si>
    <t>Краснодарского края на 2015- 2017 годы</t>
  </si>
  <si>
    <t>(городской округ, муниципальный район)</t>
  </si>
  <si>
    <t>Таблица №7</t>
  </si>
  <si>
    <t xml:space="preserve">отчет  </t>
  </si>
  <si>
    <t>Причины снижения (менее 100%) или значительного роста показателей</t>
  </si>
  <si>
    <t>2012 г.</t>
  </si>
  <si>
    <t>2013 г.</t>
  </si>
  <si>
    <t>2014 г.</t>
  </si>
  <si>
    <t>2015 г.</t>
  </si>
  <si>
    <t>2016 г.</t>
  </si>
  <si>
    <t>2017 г.</t>
  </si>
  <si>
    <t>Курортно-туристический комплекс (полный круг предприятий)</t>
  </si>
  <si>
    <t>Количество организаций в комплексе - всего</t>
  </si>
  <si>
    <t>единиц</t>
  </si>
  <si>
    <t>в процентах к пред. году</t>
  </si>
  <si>
    <r>
      <t xml:space="preserve">в том числе:                   </t>
    </r>
    <r>
      <rPr>
        <b/>
        <i/>
        <sz val="10"/>
        <color indexed="8"/>
        <rFont val="Times New Roman"/>
        <family val="1"/>
      </rPr>
      <t>коллективные средства размещения</t>
    </r>
  </si>
  <si>
    <t xml:space="preserve">из них:         в гостиницы     (ОКВЭД 55.1) </t>
  </si>
  <si>
    <t>в 2013 году Краснодарстатом отнесены объёмы услуг гостиницы, которая фактически работает в г. Краснодаре и показатели её деятельности всегда относились на МО г.Краснодар. По согласованию с руководством Краснодарстат в 2014 году показатели будут откорректированы.  В 2016 году планируется открытие гостиницы "Gallar Hall" и в 2017 г. гостиницы "Европа".</t>
  </si>
  <si>
    <t>прочих мест временного проживания   (ОКВЭД 55.2)</t>
  </si>
  <si>
    <t>В 2013 г.закрылось 2 базы отдыха "Заводчанка" и "Кубань ККМ", фактически ведут деятельность 2 базы: "Центральная охот база" и "Бриз". В 2013 году Краснодарстатом отнесены объёмы услуг базы отдыха ОАО "Приазовстрой", которая фактически работает в г. Темрюке и показатели её деятельности всегда относились на МО г.Темрюк. По согласованию с руководством Краснодарстат в 2014 году показатели будут откорректированы.</t>
  </si>
  <si>
    <t>санаторно-курортных учреждений (ОКВЭД 85.11.2)</t>
  </si>
  <si>
    <t xml:space="preserve">Бальнеолечебница "Приазовье" </t>
  </si>
  <si>
    <t>детские оздоровительные лагеря</t>
  </si>
  <si>
    <t>В 2012 г. база отдыха "Лебяжий берег" переведена в статус ДОЛ "Лебяжий берег" с наличием лицензии, с 2013 года в реестре Министерства курортов числится ДОЛ "Ровесник"</t>
  </si>
  <si>
    <t>Количество мест в организациях отдыха - всего</t>
  </si>
  <si>
    <r>
      <t xml:space="preserve">в том числе:             в </t>
    </r>
    <r>
      <rPr>
        <b/>
        <i/>
        <sz val="10"/>
        <color indexed="8"/>
        <rFont val="Times New Roman"/>
        <family val="1"/>
      </rPr>
      <t>коллективных средствах размещения</t>
    </r>
  </si>
  <si>
    <t xml:space="preserve">из них:         в гостиницах     (ОКВЭД 55.1) </t>
  </si>
  <si>
    <t>Причина роста мест в 2013 г связана с показателями Краснодарстата. В 2016 году планируется открытие гостиницы "Gallar Hall" - 25 мест и в 2017 г. гостиницы "Европа"- 30 мест.</t>
  </si>
  <si>
    <t>прочих местах временного проживания   (ОКВЭД 55.2)</t>
  </si>
  <si>
    <t>та же причина роста мест в 2013 г - данные Краснодарстата</t>
  </si>
  <si>
    <t>санаторно-курортных учреждениях (ОКВЭД 85.11.2)</t>
  </si>
  <si>
    <t>в детских оздоровительных лагерях</t>
  </si>
  <si>
    <t>Количество отдыхающих - всего</t>
  </si>
  <si>
    <t>тыс. человек</t>
  </si>
  <si>
    <r>
      <t xml:space="preserve">
</t>
    </r>
    <r>
      <rPr>
        <b/>
        <sz val="10"/>
        <rFont val="Times New Roman"/>
        <family val="1"/>
      </rPr>
      <t xml:space="preserve">В 2012 году благоустроены пляжи - кемпинги, </t>
    </r>
    <r>
      <rPr>
        <b/>
        <u val="single"/>
        <sz val="10"/>
        <rFont val="Times New Roman"/>
        <family val="1"/>
      </rPr>
      <t>предпринимателями организован учёт отдыхающих</t>
    </r>
    <r>
      <rPr>
        <b/>
        <sz val="10"/>
        <rFont val="Times New Roman"/>
        <family val="1"/>
      </rPr>
      <t>.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Кроме того создан сайт пляжа Ачуево. Предпринимателем ведётся активная рекламная кампания по привлечению отдыхающих. Приобретены 4 благоустроенных вагончика, 16 новых навесов, организован атракцион водных велосипедов, 3 летних кафе, приобретена музыкальная аппаратура для мероприятий, оплачиваются услуги организаторам досуга.</t>
    </r>
  </si>
  <si>
    <t>С 2012 г ежегодный рост количества отдохнувших за счёт однодневных посетителей на благоустроенных пляжах- кемпингах ур.Кучугуры и п.Ачуево, которые  нарастили популярность за счёт предоставления новых видов услуг и количества мероприятий. Основная доля приходится на кемпинг "Оазис" в п.Ачуево . Предпринимателями  организованы день Нептуна, день ВМФ, байк фестиваль, фестиваль электронной музыки, мероприятие "Арбузное лето". К 2016 г. планируется асфальто-бетонное исполнение гравийной дороги х.Верхний - ур. Кучугуры, что повысит привлекательность пляжной территории.</t>
  </si>
  <si>
    <t>в том числе:</t>
  </si>
  <si>
    <t xml:space="preserve">в коллективных и специализированных средствах размещения </t>
  </si>
  <si>
    <t>В 2013 г. рост  показателя по той же причине (данные Краснодарстата).</t>
  </si>
  <si>
    <t xml:space="preserve">В 2015-2017 гг. рост показателя за счёт ДОЛ "Лебяжий берег" </t>
  </si>
  <si>
    <t>самодеятельных туристов (размещение в индивидуальных средствах размещения, кемпингах, однодневные посетители курортной зоны)</t>
  </si>
  <si>
    <t xml:space="preserve">Рост количества отдохнувших за счёт однодневных посетителей. В 2012 г благоустроены два пляжа- кемпинга, которые постепенно наращивают популярность за счёт предоставления новых видов услуг и количества мероприятий. Основная доля приходится на кемпинг "Оазис" в п.Ачуево . Предпринимателями организованы день Нептуна, день ВМФ, байк фестиваль, фестиваль электронной музыки. </t>
  </si>
  <si>
    <t>Средняя стоимость койко-места в частном секторе в сутки</t>
  </si>
  <si>
    <t>руб.</t>
  </si>
  <si>
    <t>нет частного сектора</t>
  </si>
  <si>
    <t>Доходы предприятий курортно-туристического комплекса - всего (с учетом доходов малых предприятий и физических лиц)</t>
  </si>
  <si>
    <t>в действующих ценах  млн. руб</t>
  </si>
  <si>
    <t xml:space="preserve"> в сопоставимых ценах </t>
  </si>
  <si>
    <t>в % к пред. году</t>
  </si>
  <si>
    <t>индекс - дефлятор цен</t>
  </si>
  <si>
    <t>в сопоставимых ценах</t>
  </si>
  <si>
    <t xml:space="preserve">  млн. руб</t>
  </si>
  <si>
    <r>
      <t xml:space="preserve">      </t>
    </r>
    <r>
      <rPr>
        <b/>
        <i/>
        <sz val="10"/>
        <color indexed="8"/>
        <rFont val="Times New Roman"/>
        <family val="1"/>
      </rPr>
      <t xml:space="preserve">   коллективных и специализированных мест размещения</t>
    </r>
  </si>
  <si>
    <t>С 2013 г. значительный рост объёма доходов по причине отнесения Краснодарстатом показателей предприятий, которые осуществляют деятельность в г. Краснодаре и г. Темрюке. Ниже даны пояснения по гостиницам и базам отдыха.</t>
  </si>
  <si>
    <t>млн. руб</t>
  </si>
  <si>
    <t>из них:</t>
  </si>
  <si>
    <t>гостиниц и аналогичных средств размещения</t>
  </si>
  <si>
    <t>В 2013 году значительный рост оказания объёма услуг за счёт отнесения Краснодарстатом объёмов услуг гостиницы ИП Синяговская Е.И., которая фактически с 2010 года осуществляет деятельность в г. Краснодаре и объёмы на Славянский район никогда не относились. По согласованию с руководством Краснодарстат, на основании письма МО Славянский районв 2014 г объёмы будут окорректированы и отнесены на МО г.Краснодар. По Славянскому району объём услуг в 2013 г по гостиницам составил 22,3 млн.рублей. На 2015-2017 гг.  рост цен в гостиницах Славянского района  ожидается 4-5 %. В 2016 году планируется открытие гостиницы "Gallar Hall" и в 2017 г. гостиницы "Европа".</t>
  </si>
  <si>
    <t xml:space="preserve">организаций отдыха и туристических баз </t>
  </si>
  <si>
    <t>В 2012 г снижение объёма услуг в сопоставимых ценах по причине вывода базы отдыха "Лебяжий берег" в ДОЛ. В 2013 г. рост доходов в 2,2 раза по причине отнесения Краснодарстатом объёмов по базе отдыха ОАО "Приазовстрой" Славянскому району, база фактически работает в г.Темрюке. По согласованию с руководством Краснодарстат на основании письма Славянского района в 2014 г. и последующие годы показатели по данной базе будут отражаться по МО Темрюкский район. В 2017 году доходы вырастут на 2 % в сопоставимых ценах. На рост показателя повлияет асфальто-бетонное исполнение в 2015 г. гравийной дороги х.Верхний ур. Кучугуры, что увеличит  количество отдыхающих.</t>
  </si>
  <si>
    <t>Индекс - дефлятор цен</t>
  </si>
  <si>
    <t>Бальнеолечебница "Приазовье": в 2011 г - 13043 посещений, 2012 г - 14400, 2013 г. - 14570 посещений, в 2014 г. - 16256.  Рост доходов в 2012 гг за счет роста количества посещений в результате получения лицензии и привлечения квалифицированных специалистов, в 2013 г.  на 20 % увеличили стоимость услуг. В 2014 г. бальнеолечебница приобрела новое мед оборудование (гастроскоп и флюрограф), что значительно повлияло на рост количества посещений, а соответственно и на рост доходов.  В середине 2015 г. планируют ввести в эксплуатацию гостиничный  комплекс, что положительно повлияет на количество посещений и доходы учреждения.</t>
  </si>
  <si>
    <t>индивидуальных средств размещения (досчет на отдыхающих в индивидуальных средствах размещения и кемпингах)</t>
  </si>
  <si>
    <t>Прогноз согласован с заместителем главы администрации МО по экономике</t>
  </si>
  <si>
    <t>В.В.Отрошко 8 (86146) 4-30-97</t>
  </si>
  <si>
    <t>Ю.А.Афанасьева 8(86146) 4-46-02</t>
  </si>
  <si>
    <t>ФИО (полностью), телефон</t>
  </si>
  <si>
    <t xml:space="preserve">Телефоны для справок: </t>
  </si>
  <si>
    <r>
      <t xml:space="preserve">Министерство курортов и туризма Краснодарского края: </t>
    </r>
    <r>
      <rPr>
        <b/>
        <i/>
        <sz val="10"/>
        <rFont val="Times New Roman"/>
        <family val="1"/>
      </rPr>
      <t>8 (861) 267-25-33, Салеева Татьяна Васильевна, Финкин Дмитрий Владимирович</t>
    </r>
  </si>
  <si>
    <r>
      <t xml:space="preserve">Министерство экономики Краснодарского края:  </t>
    </r>
    <r>
      <rPr>
        <b/>
        <i/>
        <sz val="10"/>
        <rFont val="Times New Roman"/>
        <family val="1"/>
      </rPr>
      <t>8 (861) 253-41-08 Максимова Ирина Анатольевна</t>
    </r>
  </si>
  <si>
    <t xml:space="preserve">(городской округ, муниципальный район) </t>
  </si>
  <si>
    <t>индекс физического объема</t>
  </si>
  <si>
    <t>индекс тарифов территории</t>
  </si>
  <si>
    <t>Афанасьева Юлия Александровна 8(86146) 4-46-02</t>
  </si>
  <si>
    <t>Телефон для справок:   253-41-08,     Максимова Ирина Анатольевна</t>
  </si>
  <si>
    <r>
      <t>Объем выполненных услуг в разрезе предприятий транспорта, находящихся на территории                                                                                                                     (</t>
    </r>
    <r>
      <rPr>
        <b/>
        <i/>
        <sz val="10"/>
        <rFont val="Times New Roman"/>
        <family val="1"/>
      </rPr>
      <t>по полному кругу предприятий)</t>
    </r>
  </si>
  <si>
    <t>Таблица № 5a</t>
  </si>
  <si>
    <t>Ед.изм.</t>
  </si>
  <si>
    <t>Всего по крупным и средним организациям -  в действующих цена</t>
  </si>
  <si>
    <t>Контрольная сумма по предприятиям</t>
  </si>
  <si>
    <t>в % к пред.г</t>
  </si>
  <si>
    <r>
      <t xml:space="preserve">индекс тарифов территории </t>
    </r>
    <r>
      <rPr>
        <b/>
        <sz val="10"/>
        <rFont val="Times New Roman"/>
        <family val="1"/>
      </rPr>
      <t>(дефлятор)</t>
    </r>
  </si>
  <si>
    <t xml:space="preserve">в том числе по каждому крупному и среднему предприятию: </t>
  </si>
  <si>
    <t>ОАО "Славянское ПАТП" (пассажироперевозки)</t>
  </si>
  <si>
    <t xml:space="preserve">Тарифы для предприятия устанавливает РЭК. С 01.07.2013 г. рост тарифа на перевозку пассажиров на 15,7 % (1,55 руб за пассажиро-километр, было 1,34 руб), с января 2013 года у предприятия сократилось количество рейсов за счёт сокращения муниципальных маршрутов ввиду их убыточности и невозможности возмещения убытков из местного бюджета. В результате снижены объёмы выполненных услуг в денежном выражении и индекс физического объёма на 31,7 %. В 1 полугодии 2014 г. темп роста объёма услуг составил 58 % к 1 полугодию 2013 г. за счёт снижения услуг на междугородных маршрутах, но к концу года отставание составит 10 % от 2013 г. по причине роста тарифов с 01.07.2014 года на городских маршрутах 20 % ( с 10 до 12 рублей), междугородных 6,5 % (с 1,55  до 1,65 руб)  . На период 2015-2017 гг предприятие планирует рост тарифов и рост количества перевозок, соответственно растёт объём услуг.    </t>
  </si>
  <si>
    <t>ОАО АФ "КУБАНЬПАССАЖИРАВТОСЕРВИС"(Автовокзал)</t>
  </si>
  <si>
    <t>Индекс физического объёма в 2012 году составил 90,5 % по причине снижения с марта 2012 года процента отчислений от предприятий по заключённым договорам с 18 % до 16,5 %. Указанное снижение обусловлено ростом цен на ГСМ и снижение тарифов на перевозки пассажиров. В 2013-2014 гг процент отчислений прелприятие не изменяло, но в 2014 г снизилось количество договоров к 2013 году. На 2015-2017 гг процент отчислений предприятие не планирует изменять, рост индеска физического объёма за счёт роста количества заключённых договров с перевозчиками.</t>
  </si>
  <si>
    <t>ООО "КНГ Кубанское УТТ" (технолог. Транспорт)</t>
  </si>
  <si>
    <t>Предприятие краевого подчинения (технологический транспорт). В 2012 году  рост объема услуг на 9,3 % в сопоставимых ценах за счёт выполнения работ по ликвидации стихии в г. Крымске, в 2013 году заключены новые договора со сторонними организациями и увеличены тарифы на 15 %, ИФО составил 123,9 %. В 2014 году предприятие тариф на услуги не изменяет, незначительно растут объёмы за счёт новых договоров. На 2015 г ИФО снижается к 2014 г за счёт снижения количества договоров, на  период 2016-2017 гг. ИФО 101,3 % .</t>
  </si>
  <si>
    <t>ООО "Сельта" Славянский филиал (обслуж сеть магазинов "Магнит")</t>
  </si>
  <si>
    <t>Славянский филиал – предприятие краевого подчинения, занимается перевозкой грузов для ЗАО «Тандер» (сеть магазинов «Магнит»). Предприятием  2012-2013 гг. заключены новые договора за счёт расширения сети магазинов "Магнит" - ИФО 2012 г - 122,6 %, 2013 г. 117,3 %. В 2013 г.  ИФО снижается -  100,6 % полная загрузка автопарка. На 2016-2017 гг. ИФО 5,2-6,3 % за счёт колебания тарифа и роста сети обслуживаемых магазинов.</t>
  </si>
  <si>
    <t>ООО "ЦТК" (грузоперевозки)</t>
  </si>
  <si>
    <t>ООО «Цементная транспортная компания» - с 2012 года началась реорганизация, в 2013 г резко снизили объём транспортных услуг по перевозке цемента (ИФО 44,5 %). Основные фонды (грузовой транспорт) продаются по причине изношенности. Выручка направляется на погашение кредиторской задолженности по налогам. Новый транспорт не планируют приобретать, нет средств.В 2014-2015 гг году продолжается продажа изношенного транспорта, сокращение персонала (В 2012 г на предприятии работало 471 чел, 2013 г-297 чел, 2014 г. - 168 чел) .  На период 2016-2017 гг.  планируют незначительный рост  ИФО.</t>
  </si>
  <si>
    <t>ОАО "Славянское ДРСУ"(ремонт дорог)</t>
  </si>
  <si>
    <t>По данным предприятия. ОАО «Славянское ДРСУ» занимается эксплуатацией автомобильных дорог общего пользования и дорожных сооружений. Значительный объём работ выполняет за счёт бюджетного финансирования из краевого бюджета на содержание и эксплуатацию дорог общего пользования, а также по краевой программе ремонта улично-дорожной сети. В 2012 году индекс физического объёма составил 143,3 %  за счёт выполнения работ по ликвидации стихии в г.Крымске и участия в краевой программе капитального ремонта дорог. В 2013 году основной объём работ по ремонту дорог в г.Сочи. В 1 полугодии 2014 г предприятием на 19 % к 1 полугодию 2013 г снижены объёмы работ, за 7 месяцев отставание сокращено до 7,3 %, однако оценка на 2014 г предприятием дана с темпом роста к 2013 г 101,2 %. на основе выигранных аукционов на 2014 г. Индекс физического объёма в 2014 г. снижен из-за снижения заказов по г.Сочи. На 2015 г - 2017 гг рост объёмов работ за счёт участия в краевых программах по ремонту дорог и заказов поселений за счёт средств дорожного фонда.</t>
  </si>
  <si>
    <r>
      <t xml:space="preserve">Всего по малым предприятиям мун.образования </t>
    </r>
    <r>
      <rPr>
        <i/>
        <sz val="10"/>
        <rFont val="Times New Roman"/>
        <family val="1"/>
      </rPr>
      <t>- в действующих ценах</t>
    </r>
  </si>
  <si>
    <t xml:space="preserve">в том числе: </t>
  </si>
  <si>
    <t>ОАО "Славянское ПАТП"</t>
  </si>
  <si>
    <t>ОАО АФ "КУБАНЬПАССАЖИРАВТОСЕРВИС"</t>
  </si>
  <si>
    <t>ООО "КНГ Кубанское УТТ"</t>
  </si>
  <si>
    <t>ООО "Сельта" Славянский филиал</t>
  </si>
  <si>
    <t>ООО "ЦТК"</t>
  </si>
  <si>
    <t xml:space="preserve">Всего по малым предприятиям, </t>
  </si>
  <si>
    <r>
      <t xml:space="preserve">В таблице </t>
    </r>
    <r>
      <rPr>
        <u val="single"/>
        <sz val="10"/>
        <color indexed="10"/>
        <rFont val="Times New Roman"/>
        <family val="1"/>
      </rPr>
      <t>обязательно</t>
    </r>
    <r>
      <rPr>
        <sz val="10"/>
        <color indexed="10"/>
        <rFont val="Times New Roman"/>
        <family val="1"/>
      </rPr>
      <t xml:space="preserve"> должны быть отражены </t>
    </r>
    <r>
      <rPr>
        <u val="single"/>
        <sz val="10"/>
        <color indexed="10"/>
        <rFont val="Times New Roman"/>
        <family val="1"/>
      </rPr>
      <t>все бюджетообразующие транспортные организации</t>
    </r>
    <r>
      <rPr>
        <sz val="10"/>
        <color indexed="10"/>
        <rFont val="Times New Roman"/>
        <family val="1"/>
      </rPr>
      <t xml:space="preserve">  городского округа (муниципального района) с расшифровкой основных видов деятельности (пассажироперевозки, грузоперевозки, продажа билетов и т.д.)</t>
    </r>
  </si>
  <si>
    <t>Таблица № 13</t>
  </si>
  <si>
    <t xml:space="preserve">принято </t>
  </si>
  <si>
    <t xml:space="preserve">Объем работ, выполненных по виду деятельности "строительство" до 2017 года  </t>
  </si>
  <si>
    <t>по МО Славянский район</t>
  </si>
  <si>
    <t>Единица</t>
  </si>
  <si>
    <t xml:space="preserve"> измерения</t>
  </si>
  <si>
    <t>Индекс-дефлятор по объему подрядных работ</t>
  </si>
  <si>
    <t>раз к предыд.году</t>
  </si>
  <si>
    <t xml:space="preserve">Объем работ, выполненных по виду деятельности "строительство" </t>
  </si>
  <si>
    <t>Проверка строки по структуре</t>
  </si>
  <si>
    <t xml:space="preserve">   Из общего итога:</t>
  </si>
  <si>
    <t xml:space="preserve">по крупным и средним предприятиям  </t>
  </si>
  <si>
    <t>по малым предприятиям</t>
  </si>
  <si>
    <t>по предприятиям с численностью до 15 человек</t>
  </si>
  <si>
    <t>по краевым организациям</t>
  </si>
  <si>
    <t xml:space="preserve">Из общего итога по основным подрядным организациям с отнесением их в по категориям  в соответствии с  численностью: </t>
  </si>
  <si>
    <t>ООО "Стелла"</t>
  </si>
  <si>
    <t>ОАО НГТ "Энергия"</t>
  </si>
  <si>
    <t>ОАО "Славянскгоргаз"</t>
  </si>
  <si>
    <t>ООО "Мегаватт"</t>
  </si>
  <si>
    <t>МУП "Славянский городской водоканал"</t>
  </si>
  <si>
    <t>ЗАО ДПМК "Славянская"</t>
  </si>
  <si>
    <t>ЗАО "Южгазстрой"</t>
  </si>
  <si>
    <t>ООО "ЭкоСлав"</t>
  </si>
  <si>
    <t>ООО "Строймастер"</t>
  </si>
  <si>
    <t>ООО "Соло"</t>
  </si>
  <si>
    <t>ООО "Кровля"</t>
  </si>
  <si>
    <t>ООО "Строитель"</t>
  </si>
  <si>
    <t>ООО "Венета"</t>
  </si>
  <si>
    <t>ООО "Миол"</t>
  </si>
  <si>
    <t>ООО "Ясень"</t>
  </si>
  <si>
    <t>ООО "Дорожник"</t>
  </si>
  <si>
    <t>ООО "Асфальтобетон"</t>
  </si>
  <si>
    <t>ООО "Универсал-электромонтаж"</t>
  </si>
  <si>
    <t>ООО "Мир камня"</t>
  </si>
  <si>
    <t>ООО "Элкин"</t>
  </si>
  <si>
    <t>ООО "Спецприродкамень"</t>
  </si>
  <si>
    <t>ООО "Славянсктрансстрой"</t>
  </si>
  <si>
    <t>ООО "Монолит"</t>
  </si>
  <si>
    <t>ООО "ГазпромдобычаКраснодар" (ООО ф-л "Газпромбурение")</t>
  </si>
  <si>
    <t>Строительство тепличного комплекса</t>
  </si>
  <si>
    <r>
      <t xml:space="preserve">Причины снижения или значительного роста объема работ, выполненных по виду деятельности "строительство" крупными и средними предприятиями </t>
    </r>
    <r>
      <rPr>
        <sz val="8"/>
        <rFont val="Arial Cyr"/>
        <family val="0"/>
      </rPr>
      <t>(в пояснительной записке по всем категоиям предприятий)</t>
    </r>
  </si>
  <si>
    <t>В 2013 году ООО "ГазпромдобычаКраснодар" в Славянском районе выполняли работы по подготовке площадок под буровые установки, но формы КС-2 подписаны в 2014 году, поэтому объемы работ будут проведены в 2014 году.</t>
  </si>
  <si>
    <t>В 2014 году ф-лом ООО "Газпромбурение" продолжается освоение скважин Восточно Прибрежного месторождения: №12, 13; Песчаного месторождения: № 10, 12-20; газовой скважины № 16 Гривенского месторождения. Идет подключение скважин №10,№12,№13 Восточно-Прибрежного месторождения к УПГ - 500 Восточно-Прибрежного месторождения.</t>
  </si>
  <si>
    <t>Инвестор ЗАО "Тандер" принял решение о начале строительства тепличного комплекса в Маевском сельском поселении, после ввода в эксплуатацию тепличного комплекса в Динском районе.</t>
  </si>
  <si>
    <t>В 2017 году планируется освоить 2000 млн.рублей на строительстве тепличного комплекса и ввести его в эксплуатацию.</t>
  </si>
  <si>
    <t>Прогноз согласован с начальником управления экономического развития</t>
  </si>
  <si>
    <t>Ю.А.Афанасьева 8(86146)4-46-02</t>
  </si>
  <si>
    <t>Акульшина Светлана Александровна 8(86146)4-35-34</t>
  </si>
  <si>
    <t>Таблица № 15 в</t>
  </si>
  <si>
    <t>Основные показатели, представляемые для разработки уточненного прогноза социально-экономического развития Краснодарского края                                                                           на 2015 год и на период до 2017 года.</t>
  </si>
  <si>
    <t xml:space="preserve">Принято </t>
  </si>
  <si>
    <t xml:space="preserve">Основные показатели прогноза по объему жилищного стротельства до 2017 года  </t>
  </si>
  <si>
    <r>
      <t xml:space="preserve">                                                                                 </t>
    </r>
    <r>
      <rPr>
        <b/>
        <sz val="10"/>
        <rFont val="Times New Roman"/>
        <family val="1"/>
      </rPr>
      <t>по  СЛАВЯНСКИЙ РАЙОН</t>
    </r>
  </si>
  <si>
    <t xml:space="preserve">Причины снижения (менее 100%) или значительного роста показателей </t>
  </si>
  <si>
    <t>Ввод в эксплуатацию:жилых домов *)</t>
  </si>
  <si>
    <t>тыс.кв.м общей площади</t>
  </si>
  <si>
    <t xml:space="preserve">Снижение показателя в 2012 году объясняется не введением в эксплуатацию 2-х многоквартирных домов подрядчиком "ЦТК" из жилого комплекса "7 ветров" (11 тыс.кв.м) по причине отсутствия строительно-монтажной готовности (внутренние специальные работы), ввод планировался на 2013 год, однако объекты по той же причине не введены и в 2013 г. На предприятии предбанкротное состояние, по информации руководства ввод объектов ожидается в 2016 году. В 2013 г. введены 2 дома ЗАО "ОБД" 3,9 тыс. кв. м  В 2014 году рост показателя за счёт строительства многоквартирного дома ООО "Юг Элитстрой" площадь застройки 5370 кв.м. (78 квартир). В 2015 г. строительство МКД ООО "Ск-Строй" - 3360 кв.м (54 квартиры),  ООО "Лучший дом" - 4680 кв.м. (125 квартир), ИП Слуцкий - 1970 кв.м. (16 квартир). В 2017 г. строительство дома для детей-сирот  ООО "777" - 6000 кв.м (90 квартир) </t>
  </si>
  <si>
    <t>Обеспеченность:жильем (на конец года)</t>
  </si>
  <si>
    <t>кв.м. на 1 человека</t>
  </si>
  <si>
    <t>Жилищный фонд</t>
  </si>
  <si>
    <t>Выбытие жилищного фонда по ветхости и аварийности, в связи с переоборудованием, при реконструкции</t>
  </si>
  <si>
    <t>Данные краевого БТИ (Крайтехинвентаризация по Славянскому району) В 2013 году больше площади выбыло по аварийности и переводу в нежилые помещения</t>
  </si>
  <si>
    <t>Численность постоянного населения на конец года</t>
  </si>
  <si>
    <t>*)  данные представляются в соответствии с  плановым заданием Министерства строительства, архитектуры и дорожного хозяйства Краснодарского края</t>
  </si>
  <si>
    <t>Отрошко В.В. 8(86146) 4-30-97</t>
  </si>
  <si>
    <t>Афанасьева Ю.А. 8(86146) 4-46-02</t>
  </si>
  <si>
    <t>Обеспеченность населения объектами общественного питания, кв.м на 1 тыс. населения</t>
  </si>
  <si>
    <t>Спецодежда, тыс.шт.</t>
  </si>
  <si>
    <t>Обеспеченность населения учреждениями социально-культурной сферы</t>
  </si>
  <si>
    <t>Ввод в эксплуатацию</t>
  </si>
  <si>
    <t>Выпуск специалистов учреждениями</t>
  </si>
  <si>
    <t>Хлеб и хлебобулочные изделия, тыс. тонн</t>
  </si>
  <si>
    <t xml:space="preserve">Скот и птица (в живом весе) - всего, тыс. тонн </t>
  </si>
  <si>
    <t>Молоко - всего, тыс. тонн</t>
  </si>
  <si>
    <t>Яйца - всего, тыс. штук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</si>
  <si>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</si>
  <si>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</si>
  <si>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</si>
  <si>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</si>
  <si>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в том числе с твердым покрытием, км</t>
  </si>
  <si>
    <t>Протяженность отремонтированных автомобильных дорог местного значения с твердым покрытием, км</t>
  </si>
  <si>
    <t>Прибыль прибыльных крупных и средних предприятий, тыс. рублей</t>
  </si>
  <si>
    <t>Номинальная начисленная среднемесячная заработная плата по крупным и средним предприятиям,  руб.</t>
  </si>
  <si>
    <t>Номинальная начисленная среднемесячная заработная плата по полному кругу предприятий,  руб.</t>
  </si>
  <si>
    <t>Фонд заработной платы по полному кругу предприятий и организаций, тыс. руб.</t>
  </si>
  <si>
    <t>Фонд заработной платы по крупным и средним предприятиям и организациям,          тыс. руб.</t>
  </si>
  <si>
    <t>Крупа, мука грубого помола, гранулы и прочие продукты из зерновых культур, тыс. тонн</t>
  </si>
  <si>
    <t>Сыры и продукты сырные, тыс. тонн</t>
  </si>
  <si>
    <t xml:space="preserve">                                               </t>
  </si>
  <si>
    <t>Количество организаций, зарегистрированных на территории городского поселения - всего, единиц</t>
  </si>
  <si>
    <t>Среднедушевой доход на одного жителя, рублей</t>
  </si>
  <si>
    <t>КФХ</t>
  </si>
  <si>
    <t xml:space="preserve"> в личных подсобных хозяйствах</t>
  </si>
  <si>
    <t>в том числе КФХ</t>
  </si>
  <si>
    <t>в личных подсобных хозяйствах</t>
  </si>
  <si>
    <t xml:space="preserve">в том числе ЗАО фирма  "Агрокомплекс" птицефабрика "Славянская" 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</si>
  <si>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</si>
  <si>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  индивидуальные предприниматели</t>
  </si>
  <si>
    <t>в том числе:   юридические лица</t>
  </si>
  <si>
    <t>Славянского городского поселения</t>
  </si>
  <si>
    <t xml:space="preserve">                                                                Славянского района </t>
  </si>
  <si>
    <t xml:space="preserve">Предварительная оценка выполнения индикативного плана </t>
  </si>
  <si>
    <t>к постановлению администрации</t>
  </si>
  <si>
    <t xml:space="preserve">                                            от________________ № ____</t>
  </si>
  <si>
    <t>предварительный отчет (оценка)</t>
  </si>
  <si>
    <t>% выполнения прогноза</t>
  </si>
  <si>
    <t>Заместитель главы Славянского</t>
  </si>
  <si>
    <t>городского поселения Славянского</t>
  </si>
  <si>
    <t>района по экономике, финансам и бюджету</t>
  </si>
  <si>
    <t>Е.Н. Кошель</t>
  </si>
  <si>
    <t>Добыча полезных ископаемых (В), тыс. руб.</t>
  </si>
  <si>
    <t>Обрабатывающие производства (С),тыс. руб.</t>
  </si>
  <si>
    <t>Производство и распределение электроэнергии, газа и воды (D), тыс. руб.</t>
  </si>
  <si>
    <t xml:space="preserve"> социально-экономического развития Славянского городского поселения Славянского района за январь-июнь 2017 год</t>
  </si>
  <si>
    <t>январь-июнь 2017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</si>
</sst>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#,##0.000"/>
    <numFmt numFmtId="181" formatCode="_-* #,##0.00\ _р_._-;\-* #,##0.00\ _р_._-;_-* &quot;-&quot;??\ _р_._-;_-@_-"/>
    <numFmt numFmtId="182" formatCode="#,##0_ ;[Red]\-#,##0\ "/>
    <numFmt numFmtId="183" formatCode="#,##0.0"/>
  </numFmts>
  <fonts count="12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 Cyr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8"/>
      <color indexed="8"/>
      <name val="Arial"/>
      <family val="2"/>
    </font>
    <font>
      <sz val="8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8"/>
      <name val="Arial Cyr"/>
      <family val="2"/>
    </font>
    <font>
      <b/>
      <sz val="9"/>
      <name val="Arial Cyr"/>
      <family val="2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i/>
      <u val="single"/>
      <sz val="8"/>
      <name val="Arial Cyr"/>
      <family val="2"/>
    </font>
    <font>
      <sz val="7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.5"/>
      <color rgb="FFFF0000"/>
      <name val="Times New Roman"/>
      <family val="1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7" borderId="1" applyNumberFormat="0" applyAlignment="0" applyProtection="0"/>
    <xf numFmtId="0" fontId="9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8" borderId="7" applyNumberFormat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0" fillId="0" borderId="0">
      <alignment/>
      <protection/>
    </xf>
    <xf numFmtId="0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0" fontId="10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0" fillId="32" borderId="0" applyNumberFormat="0" applyBorder="0" applyAlignment="0" applyProtection="0"/>
  </cellStyleXfs>
  <cellXfs count="70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4" borderId="19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 indent="3"/>
    </xf>
    <xf numFmtId="0" fontId="2" fillId="34" borderId="11" xfId="0" applyFont="1" applyFill="1" applyBorder="1" applyAlignment="1">
      <alignment horizontal="left" vertical="center" wrapText="1" indent="5"/>
    </xf>
    <xf numFmtId="0" fontId="3" fillId="34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177" fontId="4" fillId="0" borderId="20" xfId="0" applyNumberFormat="1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/>
    </xf>
    <xf numFmtId="176" fontId="4" fillId="34" borderId="22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176" fontId="4" fillId="34" borderId="20" xfId="0" applyNumberFormat="1" applyFont="1" applyFill="1" applyBorder="1" applyAlignment="1">
      <alignment/>
    </xf>
    <xf numFmtId="0" fontId="4" fillId="34" borderId="20" xfId="0" applyFont="1" applyFill="1" applyBorder="1" applyAlignment="1">
      <alignment/>
    </xf>
    <xf numFmtId="176" fontId="4" fillId="34" borderId="17" xfId="0" applyNumberFormat="1" applyFont="1" applyFill="1" applyBorder="1" applyAlignment="1">
      <alignment/>
    </xf>
    <xf numFmtId="177" fontId="4" fillId="34" borderId="20" xfId="0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0" fontId="2" fillId="34" borderId="17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4" fillId="35" borderId="17" xfId="0" applyFont="1" applyFill="1" applyBorder="1" applyAlignment="1">
      <alignment/>
    </xf>
    <xf numFmtId="176" fontId="4" fillId="35" borderId="17" xfId="0" applyNumberFormat="1" applyFont="1" applyFill="1" applyBorder="1" applyAlignment="1">
      <alignment/>
    </xf>
    <xf numFmtId="0" fontId="3" fillId="36" borderId="11" xfId="0" applyFont="1" applyFill="1" applyBorder="1" applyAlignment="1">
      <alignment vertical="center" wrapText="1"/>
    </xf>
    <xf numFmtId="0" fontId="4" fillId="36" borderId="17" xfId="0" applyFont="1" applyFill="1" applyBorder="1" applyAlignment="1">
      <alignment/>
    </xf>
    <xf numFmtId="176" fontId="4" fillId="36" borderId="17" xfId="0" applyNumberFormat="1" applyFont="1" applyFill="1" applyBorder="1" applyAlignment="1">
      <alignment/>
    </xf>
    <xf numFmtId="0" fontId="2" fillId="36" borderId="11" xfId="0" applyFont="1" applyFill="1" applyBorder="1" applyAlignment="1">
      <alignment vertical="center" wrapText="1"/>
    </xf>
    <xf numFmtId="176" fontId="4" fillId="33" borderId="17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 inden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3" fillId="0" borderId="0" xfId="53" applyFont="1" applyFill="1" applyProtection="1">
      <alignment/>
      <protection/>
    </xf>
    <xf numFmtId="0" fontId="14" fillId="0" borderId="0" xfId="53" applyFont="1" applyFill="1" applyAlignment="1" applyProtection="1">
      <alignment wrapText="1"/>
      <protection/>
    </xf>
    <xf numFmtId="0" fontId="15" fillId="0" borderId="0" xfId="53" applyFont="1" applyFill="1" applyAlignment="1" applyProtection="1">
      <alignment wrapText="1"/>
      <protection/>
    </xf>
    <xf numFmtId="0" fontId="13" fillId="0" borderId="0" xfId="53" applyFont="1" applyFill="1" applyAlignment="1" applyProtection="1">
      <alignment horizontal="center"/>
      <protection/>
    </xf>
    <xf numFmtId="0" fontId="13" fillId="0" borderId="0" xfId="53" applyFont="1" applyFill="1" applyAlignment="1" applyProtection="1">
      <alignment/>
      <protection/>
    </xf>
    <xf numFmtId="0" fontId="13" fillId="0" borderId="0" xfId="53" applyFont="1" applyFill="1" applyAlignment="1" applyProtection="1">
      <alignment horizontal="right"/>
      <protection/>
    </xf>
    <xf numFmtId="0" fontId="20" fillId="0" borderId="13" xfId="53" applyFont="1" applyFill="1" applyBorder="1" applyAlignment="1" applyProtection="1">
      <alignment horizontal="center" vertical="center"/>
      <protection/>
    </xf>
    <xf numFmtId="0" fontId="20" fillId="0" borderId="13" xfId="53" applyFont="1" applyBorder="1" applyAlignment="1" applyProtection="1">
      <alignment horizontal="center" vertical="center"/>
      <protection/>
    </xf>
    <xf numFmtId="0" fontId="20" fillId="0" borderId="23" xfId="53" applyFont="1" applyBorder="1" applyAlignment="1" applyProtection="1">
      <alignment horizontal="center" vertical="center"/>
      <protection/>
    </xf>
    <xf numFmtId="0" fontId="23" fillId="37" borderId="20" xfId="53" applyFont="1" applyFill="1" applyBorder="1" applyProtection="1">
      <alignment/>
      <protection/>
    </xf>
    <xf numFmtId="0" fontId="24" fillId="0" borderId="20" xfId="53" applyFont="1" applyBorder="1" applyProtection="1">
      <alignment/>
      <protection/>
    </xf>
    <xf numFmtId="0" fontId="22" fillId="37" borderId="20" xfId="53" applyFont="1" applyFill="1" applyBorder="1" applyAlignment="1" applyProtection="1">
      <alignment horizontal="left" wrapText="1"/>
      <protection/>
    </xf>
    <xf numFmtId="0" fontId="22" fillId="37" borderId="20" xfId="53" applyFont="1" applyFill="1" applyBorder="1" applyAlignment="1" applyProtection="1">
      <alignment horizontal="center" wrapText="1"/>
      <protection/>
    </xf>
    <xf numFmtId="0" fontId="25" fillId="37" borderId="20" xfId="53" applyFont="1" applyFill="1" applyBorder="1" applyAlignment="1" applyProtection="1">
      <alignment horizontal="right"/>
      <protection/>
    </xf>
    <xf numFmtId="0" fontId="20" fillId="0" borderId="20" xfId="53" applyFont="1" applyBorder="1" applyProtection="1">
      <alignment/>
      <protection/>
    </xf>
    <xf numFmtId="0" fontId="20" fillId="38" borderId="17" xfId="53" applyFont="1" applyFill="1" applyBorder="1" applyAlignment="1" applyProtection="1">
      <alignment horizontal="left" vertical="center" wrapText="1"/>
      <protection/>
    </xf>
    <xf numFmtId="0" fontId="14" fillId="38" borderId="17" xfId="53" applyFont="1" applyFill="1" applyBorder="1" applyAlignment="1" applyProtection="1">
      <alignment horizontal="center" wrapText="1"/>
      <protection locked="0"/>
    </xf>
    <xf numFmtId="176" fontId="14" fillId="38" borderId="17" xfId="53" applyNumberFormat="1" applyFont="1" applyFill="1" applyBorder="1" applyProtection="1">
      <alignment/>
      <protection locked="0"/>
    </xf>
    <xf numFmtId="176" fontId="26" fillId="38" borderId="17" xfId="53" applyNumberFormat="1" applyFont="1" applyFill="1" applyBorder="1" applyProtection="1">
      <alignment/>
      <protection locked="0"/>
    </xf>
    <xf numFmtId="0" fontId="14" fillId="0" borderId="17" xfId="53" applyFont="1" applyBorder="1" applyAlignment="1" applyProtection="1">
      <alignment horizontal="left" wrapText="1"/>
      <protection/>
    </xf>
    <xf numFmtId="0" fontId="14" fillId="0" borderId="17" xfId="53" applyFont="1" applyFill="1" applyBorder="1" applyAlignment="1" applyProtection="1">
      <alignment horizontal="center" wrapText="1"/>
      <protection locked="0"/>
    </xf>
    <xf numFmtId="176" fontId="14" fillId="0" borderId="17" xfId="53" applyNumberFormat="1" applyFont="1" applyBorder="1" applyProtection="1">
      <alignment/>
      <protection locked="0"/>
    </xf>
    <xf numFmtId="176" fontId="14" fillId="0" borderId="17" xfId="53" applyNumberFormat="1" applyFont="1" applyBorder="1" applyProtection="1">
      <alignment/>
      <protection/>
    </xf>
    <xf numFmtId="0" fontId="27" fillId="38" borderId="17" xfId="53" applyFont="1" applyFill="1" applyBorder="1" applyAlignment="1" applyProtection="1">
      <alignment horizontal="left" wrapText="1"/>
      <protection/>
    </xf>
    <xf numFmtId="176" fontId="27" fillId="38" borderId="17" xfId="53" applyNumberFormat="1" applyFont="1" applyFill="1" applyBorder="1" applyProtection="1">
      <alignment/>
      <protection/>
    </xf>
    <xf numFmtId="0" fontId="14" fillId="0" borderId="17" xfId="53" applyFont="1" applyBorder="1" applyAlignment="1" applyProtection="1">
      <alignment horizontal="left" wrapText="1" indent="3"/>
      <protection/>
    </xf>
    <xf numFmtId="0" fontId="15" fillId="0" borderId="17" xfId="53" applyFont="1" applyBorder="1" applyAlignment="1" applyProtection="1">
      <alignment horizontal="left" wrapText="1" indent="2"/>
      <protection/>
    </xf>
    <xf numFmtId="176" fontId="4" fillId="0" borderId="17" xfId="0" applyNumberFormat="1" applyFont="1" applyFill="1" applyBorder="1" applyAlignment="1" applyProtection="1">
      <alignment/>
      <protection locked="0"/>
    </xf>
    <xf numFmtId="0" fontId="14" fillId="0" borderId="17" xfId="53" applyFont="1" applyBorder="1" applyAlignment="1" applyProtection="1">
      <alignment horizontal="left" wrapText="1" indent="1"/>
      <protection/>
    </xf>
    <xf numFmtId="176" fontId="14" fillId="0" borderId="17" xfId="53" applyNumberFormat="1" applyFont="1" applyFill="1" applyBorder="1" applyProtection="1">
      <alignment/>
      <protection/>
    </xf>
    <xf numFmtId="176" fontId="4" fillId="0" borderId="17" xfId="0" applyNumberFormat="1" applyFont="1" applyFill="1" applyBorder="1" applyAlignment="1" applyProtection="1">
      <alignment horizontal="right"/>
      <protection locked="0"/>
    </xf>
    <xf numFmtId="176" fontId="4" fillId="0" borderId="17" xfId="0" applyNumberFormat="1" applyFont="1" applyFill="1" applyBorder="1" applyAlignment="1" applyProtection="1">
      <alignment wrapText="1"/>
      <protection locked="0"/>
    </xf>
    <xf numFmtId="0" fontId="15" fillId="0" borderId="17" xfId="53" applyFont="1" applyFill="1" applyBorder="1" applyAlignment="1" applyProtection="1">
      <alignment horizontal="left" wrapText="1" indent="2"/>
      <protection/>
    </xf>
    <xf numFmtId="0" fontId="14" fillId="0" borderId="17" xfId="53" applyFont="1" applyFill="1" applyBorder="1" applyAlignment="1" applyProtection="1">
      <alignment horizontal="left" wrapText="1" indent="2"/>
      <protection locked="0"/>
    </xf>
    <xf numFmtId="0" fontId="28" fillId="0" borderId="17" xfId="53" applyFont="1" applyBorder="1" applyAlignment="1" applyProtection="1">
      <alignment horizontal="left" wrapText="1"/>
      <protection locked="0"/>
    </xf>
    <xf numFmtId="0" fontId="14" fillId="0" borderId="17" xfId="53" applyFont="1" applyBorder="1" applyAlignment="1" applyProtection="1">
      <alignment wrapText="1"/>
      <protection locked="0"/>
    </xf>
    <xf numFmtId="0" fontId="30" fillId="0" borderId="17" xfId="0" applyFont="1" applyBorder="1" applyAlignment="1" applyProtection="1">
      <alignment horizontal="left" wrapText="1"/>
      <protection locked="0"/>
    </xf>
    <xf numFmtId="176" fontId="14" fillId="39" borderId="17" xfId="53" applyNumberFormat="1" applyFont="1" applyFill="1" applyBorder="1" applyProtection="1">
      <alignment/>
      <protection locked="0"/>
    </xf>
    <xf numFmtId="0" fontId="13" fillId="0" borderId="0" xfId="53" applyFont="1" applyProtection="1">
      <alignment/>
      <protection locked="0"/>
    </xf>
    <xf numFmtId="0" fontId="31" fillId="0" borderId="17" xfId="0" applyFont="1" applyBorder="1" applyAlignment="1" applyProtection="1">
      <alignment/>
      <protection locked="0"/>
    </xf>
    <xf numFmtId="0" fontId="14" fillId="0" borderId="17" xfId="53" applyFont="1" applyBorder="1" applyAlignment="1" applyProtection="1">
      <alignment horizontal="left" wrapText="1"/>
      <protection locked="0"/>
    </xf>
    <xf numFmtId="0" fontId="31" fillId="0" borderId="0" xfId="0" applyFont="1" applyAlignment="1" applyProtection="1">
      <alignment/>
      <protection locked="0"/>
    </xf>
    <xf numFmtId="0" fontId="14" fillId="0" borderId="17" xfId="53" applyFont="1" applyFill="1" applyBorder="1" applyAlignment="1" applyProtection="1">
      <alignment horizontal="left" wrapText="1"/>
      <protection locked="0"/>
    </xf>
    <xf numFmtId="0" fontId="14" fillId="0" borderId="17" xfId="53" applyFont="1" applyFill="1" applyBorder="1" applyAlignment="1" applyProtection="1">
      <alignment horizontal="left" wrapText="1" indent="1"/>
      <protection locked="0"/>
    </xf>
    <xf numFmtId="0" fontId="28" fillId="0" borderId="17" xfId="53" applyFont="1" applyBorder="1" applyAlignment="1" applyProtection="1">
      <alignment horizontal="left" vertical="center" wrapText="1" indent="1"/>
      <protection locked="0"/>
    </xf>
    <xf numFmtId="0" fontId="28" fillId="0" borderId="17" xfId="53" applyFont="1" applyFill="1" applyBorder="1" applyAlignment="1" applyProtection="1">
      <alignment vertical="center" wrapText="1"/>
      <protection locked="0"/>
    </xf>
    <xf numFmtId="0" fontId="33" fillId="0" borderId="17" xfId="53" applyFont="1" applyBorder="1" applyAlignment="1" applyProtection="1">
      <alignment textRotation="90"/>
      <protection locked="0"/>
    </xf>
    <xf numFmtId="0" fontId="32" fillId="0" borderId="0" xfId="53" applyFont="1" applyBorder="1" applyAlignment="1" applyProtection="1">
      <alignment horizontal="left" vertical="center" wrapText="1" indent="1"/>
      <protection locked="0"/>
    </xf>
    <xf numFmtId="0" fontId="13" fillId="0" borderId="0" xfId="53" applyFont="1" applyFill="1" applyBorder="1" applyProtection="1">
      <alignment/>
      <protection locked="0"/>
    </xf>
    <xf numFmtId="0" fontId="13" fillId="0" borderId="0" xfId="53" applyFont="1" applyBorder="1" applyProtection="1">
      <alignment/>
      <protection locked="0"/>
    </xf>
    <xf numFmtId="0" fontId="24" fillId="0" borderId="0" xfId="53" applyFont="1" applyBorder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center" wrapText="1" indent="1"/>
      <protection locked="0"/>
    </xf>
    <xf numFmtId="0" fontId="16" fillId="0" borderId="0" xfId="53" applyFont="1" applyProtection="1">
      <alignment/>
      <protection locked="0"/>
    </xf>
    <xf numFmtId="0" fontId="18" fillId="0" borderId="0" xfId="0" applyFont="1" applyFill="1" applyAlignment="1" applyProtection="1">
      <alignment horizontal="left" vertical="center" wrapText="1" indent="1"/>
      <protection locked="0"/>
    </xf>
    <xf numFmtId="0" fontId="4" fillId="0" borderId="0" xfId="0" applyFont="1" applyFill="1" applyAlignment="1" applyProtection="1">
      <alignment horizontal="left" vertical="center" wrapText="1" inden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176" fontId="4" fillId="0" borderId="0" xfId="0" applyNumberFormat="1" applyFont="1" applyFill="1" applyAlignment="1" applyProtection="1">
      <alignment vertical="center" wrapText="1"/>
      <protection locked="0"/>
    </xf>
    <xf numFmtId="0" fontId="19" fillId="0" borderId="0" xfId="53" applyFont="1" applyProtection="1">
      <alignment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176" fontId="13" fillId="0" borderId="0" xfId="0" applyNumberFormat="1" applyFont="1" applyFill="1" applyAlignment="1" applyProtection="1">
      <alignment vertical="center" wrapText="1"/>
      <protection locked="0"/>
    </xf>
    <xf numFmtId="0" fontId="14" fillId="0" borderId="0" xfId="53" applyFont="1" applyAlignment="1" applyProtection="1">
      <alignment wrapText="1"/>
      <protection locked="0"/>
    </xf>
    <xf numFmtId="0" fontId="18" fillId="0" borderId="0" xfId="53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vertical="center" wrapText="1"/>
      <protection/>
    </xf>
    <xf numFmtId="176" fontId="13" fillId="0" borderId="0" xfId="0" applyNumberFormat="1" applyFont="1" applyAlignment="1" applyProtection="1">
      <alignment horizontal="right" vertical="center" wrapText="1"/>
      <protection/>
    </xf>
    <xf numFmtId="176" fontId="13" fillId="0" borderId="0" xfId="0" applyNumberFormat="1" applyFont="1" applyAlignment="1" applyProtection="1">
      <alignment vertical="center" wrapText="1"/>
      <protection/>
    </xf>
    <xf numFmtId="176" fontId="16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Border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horizontal="right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176" fontId="13" fillId="0" borderId="0" xfId="0" applyNumberFormat="1" applyFont="1" applyFill="1" applyBorder="1" applyAlignment="1" applyProtection="1">
      <alignment vertical="center" wrapText="1"/>
      <protection/>
    </xf>
    <xf numFmtId="176" fontId="16" fillId="0" borderId="0" xfId="0" applyNumberFormat="1" applyFont="1" applyFill="1" applyAlignment="1" applyProtection="1">
      <alignment horizontal="right" vertical="center" wrapText="1"/>
      <protection/>
    </xf>
    <xf numFmtId="176" fontId="34" fillId="0" borderId="0" xfId="0" applyNumberFormat="1" applyFont="1" applyFill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176" fontId="13" fillId="0" borderId="0" xfId="0" applyNumberFormat="1" applyFont="1" applyFill="1" applyBorder="1" applyAlignment="1" applyProtection="1">
      <alignment vertical="center" wrapText="1"/>
      <protection locked="0"/>
    </xf>
    <xf numFmtId="176" fontId="16" fillId="0" borderId="0" xfId="0" applyNumberFormat="1" applyFont="1" applyFill="1" applyBorder="1" applyAlignment="1" applyProtection="1">
      <alignment horizontal="center" vertical="center" wrapText="1"/>
      <protection/>
    </xf>
    <xf numFmtId="176" fontId="16" fillId="0" borderId="0" xfId="0" applyNumberFormat="1" applyFont="1" applyFill="1" applyBorder="1" applyAlignment="1" applyProtection="1">
      <alignment horizontal="right" vertical="center" wrapText="1"/>
      <protection/>
    </xf>
    <xf numFmtId="176" fontId="34" fillId="0" borderId="0" xfId="0" applyNumberFormat="1" applyFont="1" applyFill="1" applyBorder="1" applyAlignment="1" applyProtection="1">
      <alignment horizontal="center" vertical="center" wrapText="1"/>
      <protection/>
    </xf>
    <xf numFmtId="176" fontId="24" fillId="0" borderId="24" xfId="0" applyNumberFormat="1" applyFont="1" applyFill="1" applyBorder="1" applyAlignment="1" applyProtection="1">
      <alignment vertical="center" wrapText="1"/>
      <protection/>
    </xf>
    <xf numFmtId="176" fontId="16" fillId="0" borderId="17" xfId="0" applyNumberFormat="1" applyFont="1" applyFill="1" applyBorder="1" applyAlignment="1" applyProtection="1">
      <alignment horizontal="center" vertical="center" wrapText="1"/>
      <protection/>
    </xf>
    <xf numFmtId="176" fontId="23" fillId="0" borderId="0" xfId="0" applyNumberFormat="1" applyFont="1" applyFill="1" applyAlignment="1" applyProtection="1">
      <alignment horizontal="right" vertical="center" wrapText="1"/>
      <protection/>
    </xf>
    <xf numFmtId="176" fontId="26" fillId="0" borderId="25" xfId="0" applyNumberFormat="1" applyFont="1" applyFill="1" applyBorder="1" applyAlignment="1" applyProtection="1">
      <alignment horizontal="center" vertical="center" wrapText="1"/>
      <protection/>
    </xf>
    <xf numFmtId="176" fontId="26" fillId="0" borderId="17" xfId="0" applyNumberFormat="1" applyFont="1" applyFill="1" applyBorder="1" applyAlignment="1" applyProtection="1">
      <alignment vertical="center" wrapText="1"/>
      <protection/>
    </xf>
    <xf numFmtId="176" fontId="22" fillId="0" borderId="17" xfId="0" applyNumberFormat="1" applyFont="1" applyFill="1" applyBorder="1" applyAlignment="1" applyProtection="1">
      <alignment horizontal="right" vertical="center" wrapText="1"/>
      <protection/>
    </xf>
    <xf numFmtId="176" fontId="31" fillId="0" borderId="25" xfId="0" applyNumberFormat="1" applyFont="1" applyFill="1" applyBorder="1" applyAlignment="1" applyProtection="1">
      <alignment horizontal="right" vertical="center" wrapText="1"/>
      <protection/>
    </xf>
    <xf numFmtId="176" fontId="14" fillId="0" borderId="17" xfId="0" applyNumberFormat="1" applyFont="1" applyFill="1" applyBorder="1" applyAlignment="1" applyProtection="1">
      <alignment vertical="top" wrapText="1"/>
      <protection/>
    </xf>
    <xf numFmtId="0" fontId="14" fillId="0" borderId="17" xfId="0" applyNumberFormat="1" applyFont="1" applyFill="1" applyBorder="1" applyAlignment="1" applyProtection="1">
      <alignment vertical="center" wrapText="1"/>
      <protection locked="0"/>
    </xf>
    <xf numFmtId="176" fontId="14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14" fillId="34" borderId="17" xfId="0" applyNumberFormat="1" applyFont="1" applyFill="1" applyBorder="1" applyAlignment="1" applyProtection="1">
      <alignment horizontal="right" vertical="center" wrapText="1"/>
      <protection/>
    </xf>
    <xf numFmtId="176" fontId="14" fillId="0" borderId="0" xfId="0" applyNumberFormat="1" applyFont="1" applyFill="1" applyAlignment="1" applyProtection="1">
      <alignment horizontal="right" vertical="center" wrapText="1"/>
      <protection/>
    </xf>
    <xf numFmtId="176" fontId="26" fillId="0" borderId="17" xfId="0" applyNumberFormat="1" applyFont="1" applyFill="1" applyBorder="1" applyAlignment="1" applyProtection="1">
      <alignment horizontal="left" vertical="center" wrapText="1" indent="2"/>
      <protection/>
    </xf>
    <xf numFmtId="176" fontId="26" fillId="0" borderId="17" xfId="0" applyNumberFormat="1" applyFont="1" applyFill="1" applyBorder="1" applyAlignment="1" applyProtection="1">
      <alignment horizontal="center" vertical="center" wrapText="1"/>
      <protection/>
    </xf>
    <xf numFmtId="176" fontId="26" fillId="0" borderId="17" xfId="0" applyNumberFormat="1" applyFont="1" applyFill="1" applyBorder="1" applyAlignment="1" applyProtection="1">
      <alignment horizontal="right" vertical="center" wrapText="1"/>
      <protection/>
    </xf>
    <xf numFmtId="176" fontId="37" fillId="0" borderId="25" xfId="0" applyNumberFormat="1" applyFont="1" applyFill="1" applyBorder="1" applyAlignment="1" applyProtection="1">
      <alignment horizontal="right" vertical="center" wrapText="1"/>
      <protection/>
    </xf>
    <xf numFmtId="176" fontId="27" fillId="0" borderId="17" xfId="0" applyNumberFormat="1" applyFont="1" applyFill="1" applyBorder="1" applyAlignment="1" applyProtection="1">
      <alignment vertical="center" wrapText="1"/>
      <protection/>
    </xf>
    <xf numFmtId="176" fontId="16" fillId="41" borderId="17" xfId="0" applyNumberFormat="1" applyFont="1" applyFill="1" applyBorder="1" applyAlignment="1" applyProtection="1">
      <alignment horizontal="left" vertical="center" wrapText="1"/>
      <protection/>
    </xf>
    <xf numFmtId="176" fontId="16" fillId="41" borderId="17" xfId="0" applyNumberFormat="1" applyFont="1" applyFill="1" applyBorder="1" applyAlignment="1" applyProtection="1">
      <alignment horizontal="center" vertical="center" wrapText="1"/>
      <protection/>
    </xf>
    <xf numFmtId="176" fontId="16" fillId="0" borderId="17" xfId="0" applyNumberFormat="1" applyFont="1" applyFill="1" applyBorder="1" applyAlignment="1" applyProtection="1">
      <alignment horizontal="right" vertical="center" wrapText="1"/>
      <protection/>
    </xf>
    <xf numFmtId="176" fontId="34" fillId="0" borderId="25" xfId="0" applyNumberFormat="1" applyFont="1" applyFill="1" applyBorder="1" applyAlignment="1" applyProtection="1">
      <alignment horizontal="right" vertical="center" wrapText="1"/>
      <protection/>
    </xf>
    <xf numFmtId="176" fontId="13" fillId="40" borderId="17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NumberFormat="1" applyFont="1" applyFill="1" applyBorder="1" applyAlignment="1" applyProtection="1">
      <alignment vertical="center" wrapText="1"/>
      <protection locked="0"/>
    </xf>
    <xf numFmtId="176" fontId="16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16" fillId="34" borderId="17" xfId="0" applyNumberFormat="1" applyFont="1" applyFill="1" applyBorder="1" applyAlignment="1" applyProtection="1">
      <alignment horizontal="right" vertical="center" wrapText="1"/>
      <protection/>
    </xf>
    <xf numFmtId="176" fontId="13" fillId="41" borderId="17" xfId="0" applyNumberFormat="1" applyFont="1" applyFill="1" applyBorder="1" applyAlignment="1" applyProtection="1">
      <alignment vertical="center" wrapText="1"/>
      <protection/>
    </xf>
    <xf numFmtId="176" fontId="13" fillId="41" borderId="17" xfId="0" applyNumberFormat="1" applyFont="1" applyFill="1" applyBorder="1" applyAlignment="1" applyProtection="1">
      <alignment horizontal="center" vertical="center" wrapText="1"/>
      <protection/>
    </xf>
    <xf numFmtId="176" fontId="13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13" fillId="0" borderId="17" xfId="0" applyNumberFormat="1" applyFont="1" applyFill="1" applyBorder="1" applyAlignment="1" applyProtection="1">
      <alignment horizontal="right" vertical="center" wrapText="1"/>
      <protection/>
    </xf>
    <xf numFmtId="176" fontId="13" fillId="0" borderId="17" xfId="0" applyNumberFormat="1" applyFont="1" applyFill="1" applyBorder="1" applyAlignment="1" applyProtection="1">
      <alignment vertical="center" wrapText="1"/>
      <protection/>
    </xf>
    <xf numFmtId="176" fontId="13" fillId="34" borderId="17" xfId="0" applyNumberFormat="1" applyFont="1" applyFill="1" applyBorder="1" applyAlignment="1" applyProtection="1">
      <alignment horizontal="right" vertical="center" wrapText="1"/>
      <protection/>
    </xf>
    <xf numFmtId="176" fontId="38" fillId="0" borderId="17" xfId="0" applyNumberFormat="1" applyFont="1" applyFill="1" applyBorder="1" applyAlignment="1" applyProtection="1">
      <alignment vertical="center" wrapText="1"/>
      <protection/>
    </xf>
    <xf numFmtId="176" fontId="38" fillId="0" borderId="17" xfId="0" applyNumberFormat="1" applyFont="1" applyFill="1" applyBorder="1" applyAlignment="1" applyProtection="1">
      <alignment horizontal="center" vertical="center" wrapText="1"/>
      <protection/>
    </xf>
    <xf numFmtId="176" fontId="38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38" fillId="0" borderId="17" xfId="0" applyNumberFormat="1" applyFont="1" applyFill="1" applyBorder="1" applyAlignment="1" applyProtection="1">
      <alignment horizontal="right" vertical="center" wrapText="1"/>
      <protection/>
    </xf>
    <xf numFmtId="176" fontId="38" fillId="34" borderId="17" xfId="0" applyNumberFormat="1" applyFont="1" applyFill="1" applyBorder="1" applyAlignment="1" applyProtection="1">
      <alignment horizontal="right" vertical="center" wrapText="1"/>
      <protection/>
    </xf>
    <xf numFmtId="176" fontId="38" fillId="0" borderId="0" xfId="0" applyNumberFormat="1" applyFont="1" applyFill="1" applyAlignment="1" applyProtection="1">
      <alignment horizontal="right" vertical="center" wrapText="1"/>
      <protection/>
    </xf>
    <xf numFmtId="176" fontId="13" fillId="0" borderId="17" xfId="0" applyNumberFormat="1" applyFont="1" applyFill="1" applyBorder="1" applyAlignment="1" applyProtection="1">
      <alignment horizontal="left" vertical="center" wrapText="1"/>
      <protection/>
    </xf>
    <xf numFmtId="176" fontId="13" fillId="0" borderId="17" xfId="0" applyNumberFormat="1" applyFont="1" applyFill="1" applyBorder="1" applyAlignment="1" applyProtection="1">
      <alignment horizontal="center" vertical="center" wrapText="1"/>
      <protection/>
    </xf>
    <xf numFmtId="176" fontId="21" fillId="0" borderId="17" xfId="0" applyNumberFormat="1" applyFont="1" applyFill="1" applyBorder="1" applyAlignment="1" applyProtection="1">
      <alignment horizontal="left" vertical="center" wrapText="1"/>
      <protection/>
    </xf>
    <xf numFmtId="176" fontId="16" fillId="0" borderId="17" xfId="0" applyNumberFormat="1" applyFont="1" applyFill="1" applyBorder="1" applyAlignment="1" applyProtection="1">
      <alignment horizontal="left" vertical="center" wrapText="1"/>
      <protection/>
    </xf>
    <xf numFmtId="176" fontId="38" fillId="0" borderId="0" xfId="0" applyNumberFormat="1" applyFont="1" applyFill="1" applyBorder="1" applyAlignment="1" applyProtection="1">
      <alignment horizontal="right" vertical="center" wrapText="1"/>
      <protection/>
    </xf>
    <xf numFmtId="176" fontId="38" fillId="0" borderId="17" xfId="0" applyNumberFormat="1" applyFont="1" applyFill="1" applyBorder="1" applyAlignment="1" applyProtection="1">
      <alignment horizontal="left" vertical="center" wrapText="1"/>
      <protection/>
    </xf>
    <xf numFmtId="17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38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76" fontId="16" fillId="41" borderId="17" xfId="0" applyNumberFormat="1" applyFont="1" applyFill="1" applyBorder="1" applyAlignment="1" applyProtection="1">
      <alignment horizontal="left" vertical="center" wrapText="1" indent="1"/>
      <protection/>
    </xf>
    <xf numFmtId="176" fontId="13" fillId="41" borderId="17" xfId="0" applyNumberFormat="1" applyFont="1" applyFill="1" applyBorder="1" applyAlignment="1" applyProtection="1">
      <alignment horizontal="left" vertical="center" wrapText="1" indent="1"/>
      <protection/>
    </xf>
    <xf numFmtId="177" fontId="16" fillId="40" borderId="17" xfId="0" applyNumberFormat="1" applyFont="1" applyFill="1" applyBorder="1" applyAlignment="1" applyProtection="1">
      <alignment horizontal="right" vertical="center" wrapText="1"/>
      <protection locked="0"/>
    </xf>
    <xf numFmtId="177" fontId="16" fillId="0" borderId="17" xfId="0" applyNumberFormat="1" applyFont="1" applyFill="1" applyBorder="1" applyAlignment="1" applyProtection="1">
      <alignment horizontal="right" vertical="center" wrapText="1"/>
      <protection/>
    </xf>
    <xf numFmtId="177" fontId="16" fillId="34" borderId="17" xfId="0" applyNumberFormat="1" applyFont="1" applyFill="1" applyBorder="1" applyAlignment="1" applyProtection="1">
      <alignment horizontal="right" vertical="center" wrapText="1"/>
      <protection/>
    </xf>
    <xf numFmtId="177" fontId="13" fillId="40" borderId="17" xfId="0" applyNumberFormat="1" applyFont="1" applyFill="1" applyBorder="1" applyAlignment="1" applyProtection="1">
      <alignment horizontal="right" vertical="center" wrapText="1"/>
      <protection locked="0"/>
    </xf>
    <xf numFmtId="177" fontId="13" fillId="34" borderId="17" xfId="0" applyNumberFormat="1" applyFont="1" applyFill="1" applyBorder="1" applyAlignment="1" applyProtection="1">
      <alignment horizontal="right" vertical="center" wrapText="1"/>
      <protection/>
    </xf>
    <xf numFmtId="176" fontId="34" fillId="0" borderId="17" xfId="0" applyNumberFormat="1" applyFont="1" applyFill="1" applyBorder="1" applyAlignment="1" applyProtection="1">
      <alignment horizontal="center" vertical="center" wrapText="1"/>
      <protection/>
    </xf>
    <xf numFmtId="1" fontId="16" fillId="0" borderId="17" xfId="0" applyNumberFormat="1" applyFont="1" applyFill="1" applyBorder="1" applyAlignment="1" applyProtection="1">
      <alignment horizontal="right" vertical="center" wrapText="1"/>
      <protection/>
    </xf>
    <xf numFmtId="1" fontId="16" fillId="40" borderId="17" xfId="0" applyNumberFormat="1" applyFont="1" applyFill="1" applyBorder="1" applyAlignment="1" applyProtection="1">
      <alignment horizontal="right" vertical="center" wrapText="1"/>
      <protection locked="0"/>
    </xf>
    <xf numFmtId="1" fontId="16" fillId="34" borderId="17" xfId="0" applyNumberFormat="1" applyFont="1" applyFill="1" applyBorder="1" applyAlignment="1" applyProtection="1">
      <alignment horizontal="right" vertical="center" wrapText="1"/>
      <protection/>
    </xf>
    <xf numFmtId="1" fontId="13" fillId="40" borderId="17" xfId="0" applyNumberFormat="1" applyFont="1" applyFill="1" applyBorder="1" applyAlignment="1" applyProtection="1">
      <alignment horizontal="right" vertical="center" wrapText="1"/>
      <protection locked="0"/>
    </xf>
    <xf numFmtId="1" fontId="13" fillId="34" borderId="17" xfId="0" applyNumberFormat="1" applyFont="1" applyFill="1" applyBorder="1" applyAlignment="1" applyProtection="1">
      <alignment horizontal="right" vertical="center" wrapText="1"/>
      <protection/>
    </xf>
    <xf numFmtId="1" fontId="38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38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34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34" fillId="0" borderId="17" xfId="0" applyNumberFormat="1" applyFont="1" applyFill="1" applyBorder="1" applyAlignment="1" applyProtection="1">
      <alignment horizontal="right" vertical="center" wrapText="1"/>
      <protection/>
    </xf>
    <xf numFmtId="176" fontId="34" fillId="0" borderId="0" xfId="0" applyNumberFormat="1" applyFont="1" applyFill="1" applyBorder="1" applyAlignment="1" applyProtection="1">
      <alignment horizontal="right" vertical="center" wrapText="1"/>
      <protection/>
    </xf>
    <xf numFmtId="176" fontId="34" fillId="0" borderId="0" xfId="0" applyNumberFormat="1" applyFont="1" applyFill="1" applyAlignment="1" applyProtection="1">
      <alignment horizontal="right" vertical="center" wrapText="1"/>
      <protection/>
    </xf>
    <xf numFmtId="176" fontId="34" fillId="0" borderId="17" xfId="0" applyNumberFormat="1" applyFont="1" applyFill="1" applyBorder="1" applyAlignment="1" applyProtection="1">
      <alignment horizontal="left" vertical="center" wrapText="1"/>
      <protection/>
    </xf>
    <xf numFmtId="0" fontId="16" fillId="0" borderId="17" xfId="0" applyNumberFormat="1" applyFont="1" applyFill="1" applyBorder="1" applyAlignment="1" applyProtection="1">
      <alignment vertical="center" wrapText="1"/>
      <protection locked="0"/>
    </xf>
    <xf numFmtId="176" fontId="34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16" fillId="0" borderId="17" xfId="0" applyNumberFormat="1" applyFont="1" applyFill="1" applyBorder="1" applyAlignment="1" applyProtection="1">
      <alignment horizontal="left" vertical="center" wrapText="1" indent="3"/>
      <protection/>
    </xf>
    <xf numFmtId="176" fontId="13" fillId="0" borderId="17" xfId="0" applyNumberFormat="1" applyFont="1" applyFill="1" applyBorder="1" applyAlignment="1" applyProtection="1">
      <alignment horizontal="left" vertical="center" wrapText="1" indent="3"/>
      <protection/>
    </xf>
    <xf numFmtId="176" fontId="34" fillId="0" borderId="17" xfId="0" applyNumberFormat="1" applyFont="1" applyFill="1" applyBorder="1" applyAlignment="1" applyProtection="1">
      <alignment horizontal="left" vertical="center" wrapText="1" indent="3"/>
      <protection/>
    </xf>
    <xf numFmtId="176" fontId="34" fillId="0" borderId="25" xfId="62" applyNumberFormat="1" applyFont="1" applyFill="1" applyBorder="1" applyAlignment="1" applyProtection="1">
      <alignment horizontal="right" vertical="center" wrapText="1"/>
      <protection/>
    </xf>
    <xf numFmtId="176" fontId="13" fillId="0" borderId="17" xfId="62" applyNumberFormat="1" applyFont="1" applyFill="1" applyBorder="1" applyAlignment="1" applyProtection="1">
      <alignment vertical="center" wrapText="1"/>
      <protection/>
    </xf>
    <xf numFmtId="176" fontId="16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13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Border="1" applyAlignment="1" applyProtection="1">
      <alignment horizontal="left" vertical="center" wrapText="1"/>
      <protection/>
    </xf>
    <xf numFmtId="176" fontId="16" fillId="0" borderId="0" xfId="0" applyNumberFormat="1" applyFont="1" applyFill="1" applyBorder="1" applyAlignment="1" applyProtection="1">
      <alignment vertical="center" wrapText="1"/>
      <protection/>
    </xf>
    <xf numFmtId="176" fontId="13" fillId="0" borderId="0" xfId="0" applyNumberFormat="1" applyFont="1" applyFill="1" applyBorder="1" applyAlignment="1" applyProtection="1">
      <alignment horizontal="right" vertical="center" wrapText="1"/>
      <protection/>
    </xf>
    <xf numFmtId="17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3" fillId="0" borderId="0" xfId="0" applyNumberFormat="1" applyFont="1" applyFill="1" applyAlignment="1" applyProtection="1">
      <alignment horizontal="right" vertical="center" wrapText="1"/>
      <protection locked="0"/>
    </xf>
    <xf numFmtId="176" fontId="16" fillId="4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0" xfId="0" applyNumberFormat="1" applyFont="1" applyFill="1" applyAlignment="1" applyProtection="1">
      <alignment vertical="center" wrapText="1"/>
      <protection locked="0"/>
    </xf>
    <xf numFmtId="176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17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Alignment="1" applyProtection="1">
      <alignment horizontal="right" vertical="center" wrapText="1"/>
      <protection locked="0"/>
    </xf>
    <xf numFmtId="176" fontId="16" fillId="0" borderId="0" xfId="0" applyNumberFormat="1" applyFont="1" applyFill="1" applyAlignment="1" applyProtection="1">
      <alignment horizontal="left" vertical="center" wrapText="1"/>
      <protection/>
    </xf>
    <xf numFmtId="176" fontId="34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horizontal="left" vertical="center" wrapText="1"/>
      <protection/>
    </xf>
    <xf numFmtId="176" fontId="13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39" borderId="0" xfId="0" applyFont="1" applyFill="1" applyAlignment="1" applyProtection="1">
      <alignment vertical="center" wrapText="1"/>
      <protection/>
    </xf>
    <xf numFmtId="0" fontId="4" fillId="42" borderId="0" xfId="0" applyFont="1" applyFill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39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176" fontId="4" fillId="0" borderId="17" xfId="0" applyNumberFormat="1" applyFont="1" applyBorder="1" applyAlignment="1" applyProtection="1">
      <alignment vertical="center" wrapText="1"/>
      <protection/>
    </xf>
    <xf numFmtId="176" fontId="4" fillId="39" borderId="17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Border="1" applyAlignment="1" applyProtection="1">
      <alignment horizontal="center" vertical="center" wrapText="1"/>
      <protection/>
    </xf>
    <xf numFmtId="176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42" fillId="33" borderId="17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176" fontId="18" fillId="33" borderId="17" xfId="0" applyNumberFormat="1" applyFont="1" applyFill="1" applyBorder="1" applyAlignment="1" applyProtection="1">
      <alignment horizontal="right" vertical="center" wrapText="1"/>
      <protection/>
    </xf>
    <xf numFmtId="176" fontId="18" fillId="39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3" fillId="33" borderId="17" xfId="0" applyFont="1" applyFill="1" applyBorder="1" applyAlignment="1" applyProtection="1">
      <alignment horizontal="left" vertical="center" wrapText="1"/>
      <protection/>
    </xf>
    <xf numFmtId="176" fontId="4" fillId="33" borderId="17" xfId="0" applyNumberFormat="1" applyFont="1" applyFill="1" applyBorder="1" applyAlignment="1" applyProtection="1">
      <alignment horizontal="right" vertical="center" wrapText="1"/>
      <protection/>
    </xf>
    <xf numFmtId="176" fontId="4" fillId="39" borderId="17" xfId="0" applyNumberFormat="1" applyFont="1" applyFill="1" applyBorder="1" applyAlignment="1" applyProtection="1">
      <alignment horizontal="right" vertical="center" wrapText="1"/>
      <protection/>
    </xf>
    <xf numFmtId="176" fontId="4" fillId="33" borderId="17" xfId="0" applyNumberFormat="1" applyFont="1" applyFill="1" applyBorder="1" applyAlignment="1" applyProtection="1">
      <alignment vertical="center" wrapText="1"/>
      <protection locked="0"/>
    </xf>
    <xf numFmtId="176" fontId="4" fillId="39" borderId="17" xfId="0" applyNumberFormat="1" applyFont="1" applyFill="1" applyBorder="1" applyAlignment="1" applyProtection="1">
      <alignment vertical="center" wrapText="1"/>
      <protection locked="0"/>
    </xf>
    <xf numFmtId="0" fontId="44" fillId="33" borderId="17" xfId="0" applyFont="1" applyFill="1" applyBorder="1" applyAlignment="1" applyProtection="1">
      <alignment horizontal="right" vertical="center" wrapText="1"/>
      <protection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177" fontId="18" fillId="33" borderId="17" xfId="0" applyNumberFormat="1" applyFont="1" applyFill="1" applyBorder="1" applyAlignment="1" applyProtection="1">
      <alignment horizontal="right" vertical="center" wrapText="1"/>
      <protection/>
    </xf>
    <xf numFmtId="177" fontId="18" fillId="39" borderId="17" xfId="0" applyNumberFormat="1" applyFont="1" applyFill="1" applyBorder="1" applyAlignment="1" applyProtection="1">
      <alignment horizontal="right" vertical="center" wrapText="1"/>
      <protection/>
    </xf>
    <xf numFmtId="0" fontId="45" fillId="0" borderId="17" xfId="0" applyFont="1" applyFill="1" applyBorder="1" applyAlignment="1" applyProtection="1">
      <alignment horizontal="left" vertical="center" wrapText="1"/>
      <protection/>
    </xf>
    <xf numFmtId="177" fontId="4" fillId="33" borderId="17" xfId="0" applyNumberFormat="1" applyFont="1" applyFill="1" applyBorder="1" applyAlignment="1" applyProtection="1">
      <alignment vertical="center" wrapText="1"/>
      <protection locked="0"/>
    </xf>
    <xf numFmtId="177" fontId="4" fillId="39" borderId="17" xfId="0" applyNumberFormat="1" applyFont="1" applyFill="1" applyBorder="1" applyAlignment="1" applyProtection="1">
      <alignment vertical="center" wrapText="1"/>
      <protection locked="0"/>
    </xf>
    <xf numFmtId="0" fontId="47" fillId="0" borderId="17" xfId="0" applyFont="1" applyFill="1" applyBorder="1" applyAlignment="1" applyProtection="1">
      <alignment horizontal="left" vertical="center" wrapText="1"/>
      <protection/>
    </xf>
    <xf numFmtId="0" fontId="42" fillId="0" borderId="17" xfId="0" applyFont="1" applyFill="1" applyBorder="1" applyAlignment="1" applyProtection="1">
      <alignment horizontal="left" vertical="center" wrapText="1"/>
      <protection/>
    </xf>
    <xf numFmtId="178" fontId="18" fillId="0" borderId="17" xfId="0" applyNumberFormat="1" applyFont="1" applyFill="1" applyBorder="1" applyAlignment="1" applyProtection="1">
      <alignment vertical="center" wrapText="1"/>
      <protection/>
    </xf>
    <xf numFmtId="178" fontId="18" fillId="39" borderId="17" xfId="0" applyNumberFormat="1" applyFont="1" applyFill="1" applyBorder="1" applyAlignment="1" applyProtection="1">
      <alignment vertical="center" wrapText="1"/>
      <protection/>
    </xf>
    <xf numFmtId="176" fontId="18" fillId="0" borderId="17" xfId="0" applyNumberFormat="1" applyFont="1" applyFill="1" applyBorder="1" applyAlignment="1" applyProtection="1">
      <alignment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/>
      <protection/>
    </xf>
    <xf numFmtId="0" fontId="43" fillId="0" borderId="17" xfId="0" applyFont="1" applyFill="1" applyBorder="1" applyAlignment="1" applyProtection="1">
      <alignment horizontal="center" vertical="center" wrapText="1"/>
      <protection/>
    </xf>
    <xf numFmtId="178" fontId="4" fillId="0" borderId="17" xfId="0" applyNumberFormat="1" applyFont="1" applyFill="1" applyBorder="1" applyAlignment="1" applyProtection="1">
      <alignment vertical="center" wrapText="1"/>
      <protection/>
    </xf>
    <xf numFmtId="178" fontId="4" fillId="39" borderId="17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 indent="2"/>
      <protection/>
    </xf>
    <xf numFmtId="0" fontId="44" fillId="33" borderId="17" xfId="0" applyFont="1" applyFill="1" applyBorder="1" applyAlignment="1" applyProtection="1">
      <alignment horizontal="left" vertical="center" wrapText="1" indent="3"/>
      <protection/>
    </xf>
    <xf numFmtId="178" fontId="18" fillId="0" borderId="17" xfId="0" applyNumberFormat="1" applyFont="1" applyFill="1" applyBorder="1" applyAlignment="1" applyProtection="1">
      <alignment vertical="center" wrapText="1"/>
      <protection locked="0"/>
    </xf>
    <xf numFmtId="180" fontId="4" fillId="0" borderId="17" xfId="0" applyNumberFormat="1" applyFont="1" applyFill="1" applyBorder="1" applyAlignment="1" applyProtection="1">
      <alignment vertical="center" wrapText="1"/>
      <protection/>
    </xf>
    <xf numFmtId="179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 indent="3"/>
      <protection/>
    </xf>
    <xf numFmtId="178" fontId="4" fillId="0" borderId="17" xfId="0" applyNumberFormat="1" applyFont="1" applyFill="1" applyBorder="1" applyAlignment="1" applyProtection="1">
      <alignment vertical="center" wrapText="1"/>
      <protection locked="0"/>
    </xf>
    <xf numFmtId="178" fontId="4" fillId="39" borderId="17" xfId="0" applyNumberFormat="1" applyFont="1" applyFill="1" applyBorder="1" applyAlignment="1" applyProtection="1">
      <alignment vertical="center" wrapText="1"/>
      <protection locked="0"/>
    </xf>
    <xf numFmtId="176" fontId="4" fillId="0" borderId="17" xfId="0" applyNumberFormat="1" applyFont="1" applyFill="1" applyBorder="1" applyAlignment="1" applyProtection="1">
      <alignment vertical="center" wrapText="1"/>
      <protection locked="0"/>
    </xf>
    <xf numFmtId="177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177" fontId="4" fillId="39" borderId="17" xfId="0" applyNumberFormat="1" applyFont="1" applyFill="1" applyBorder="1" applyAlignment="1" applyProtection="1">
      <alignment vertical="center" wrapText="1"/>
      <protection/>
    </xf>
    <xf numFmtId="176" fontId="18" fillId="0" borderId="17" xfId="0" applyNumberFormat="1" applyFont="1" applyFill="1" applyBorder="1" applyAlignment="1" applyProtection="1">
      <alignment vertical="center" wrapText="1"/>
      <protection locked="0"/>
    </xf>
    <xf numFmtId="176" fontId="18" fillId="39" borderId="17" xfId="0" applyNumberFormat="1" applyFont="1" applyFill="1" applyBorder="1" applyAlignment="1" applyProtection="1">
      <alignment vertical="center" wrapText="1"/>
      <protection/>
    </xf>
    <xf numFmtId="0" fontId="43" fillId="0" borderId="0" xfId="0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vertical="center" wrapText="1"/>
      <protection locked="0"/>
    </xf>
    <xf numFmtId="176" fontId="4" fillId="39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18" fillId="0" borderId="24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9" borderId="0" xfId="0" applyFont="1" applyFill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49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11" fillId="0" borderId="0" xfId="0" applyFont="1" applyAlignment="1">
      <alignment horizontal="justify" vertical="center"/>
    </xf>
    <xf numFmtId="0" fontId="50" fillId="0" borderId="0" xfId="0" applyNumberFormat="1" applyFont="1" applyBorder="1" applyAlignment="1">
      <alignment horizontal="justify" vertical="top"/>
    </xf>
    <xf numFmtId="0" fontId="18" fillId="0" borderId="0" xfId="0" applyFont="1" applyFill="1" applyAlignment="1" applyProtection="1">
      <alignment vertical="center" wrapText="1"/>
      <protection/>
    </xf>
    <xf numFmtId="176" fontId="18" fillId="0" borderId="0" xfId="0" applyNumberFormat="1" applyFont="1" applyFill="1" applyAlignment="1" applyProtection="1">
      <alignment vertical="center" wrapText="1"/>
      <protection/>
    </xf>
    <xf numFmtId="176" fontId="4" fillId="0" borderId="0" xfId="0" applyNumberFormat="1" applyFont="1" applyFill="1" applyAlignment="1" applyProtection="1">
      <alignment vertical="center" wrapText="1"/>
      <protection/>
    </xf>
    <xf numFmtId="0" fontId="52" fillId="0" borderId="0" xfId="53" applyFont="1" applyFill="1" applyAlignment="1" applyProtection="1">
      <alignment horizontal="center"/>
      <protection locked="0"/>
    </xf>
    <xf numFmtId="0" fontId="52" fillId="0" borderId="0" xfId="53" applyFont="1" applyFill="1" applyAlignment="1" applyProtection="1">
      <alignment horizontal="left" wrapText="1"/>
      <protection locked="0"/>
    </xf>
    <xf numFmtId="0" fontId="53" fillId="0" borderId="0" xfId="53" applyFont="1" applyFill="1" applyProtection="1">
      <alignment/>
      <protection locked="0"/>
    </xf>
    <xf numFmtId="0" fontId="53" fillId="39" borderId="0" xfId="53" applyFont="1" applyFill="1" applyProtection="1">
      <alignment/>
      <protection locked="0"/>
    </xf>
    <xf numFmtId="0" fontId="112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 applyFont="1" applyFill="1" applyBorder="1" applyAlignment="1">
      <alignment horizontal="left" vertical="center"/>
      <protection/>
    </xf>
    <xf numFmtId="0" fontId="53" fillId="0" borderId="0" xfId="53" applyFont="1" applyFill="1" applyAlignment="1" applyProtection="1">
      <alignment horizontal="centerContinuous" vertical="top"/>
      <protection locked="0"/>
    </xf>
    <xf numFmtId="0" fontId="53" fillId="0" borderId="0" xfId="53" applyFont="1" applyFill="1" applyAlignment="1" applyProtection="1">
      <alignment horizontal="centerContinuous" vertical="center" wrapText="1"/>
      <protection locked="0"/>
    </xf>
    <xf numFmtId="0" fontId="53" fillId="39" borderId="0" xfId="53" applyFont="1" applyFill="1" applyAlignment="1" applyProtection="1">
      <alignment horizontal="centerContinuous" vertical="center" wrapText="1"/>
      <protection locked="0"/>
    </xf>
    <xf numFmtId="0" fontId="57" fillId="0" borderId="17" xfId="53" applyFont="1" applyFill="1" applyBorder="1" applyAlignment="1" applyProtection="1">
      <alignment horizontal="center"/>
      <protection/>
    </xf>
    <xf numFmtId="0" fontId="57" fillId="0" borderId="17" xfId="53" applyFont="1" applyFill="1" applyBorder="1" applyAlignment="1" applyProtection="1">
      <alignment horizontal="center" vertical="center"/>
      <protection/>
    </xf>
    <xf numFmtId="0" fontId="57" fillId="39" borderId="17" xfId="53" applyFont="1" applyFill="1" applyBorder="1" applyAlignment="1" applyProtection="1">
      <alignment horizontal="center" vertical="center"/>
      <protection/>
    </xf>
    <xf numFmtId="0" fontId="18" fillId="2" borderId="17" xfId="53" applyFont="1" applyFill="1" applyBorder="1" applyAlignment="1" applyProtection="1">
      <alignment horizontal="left" vertical="center" wrapText="1"/>
      <protection locked="0"/>
    </xf>
    <xf numFmtId="0" fontId="4" fillId="2" borderId="17" xfId="53" applyFont="1" applyFill="1" applyBorder="1" applyAlignment="1" applyProtection="1">
      <alignment horizontal="center" vertical="center"/>
      <protection locked="0"/>
    </xf>
    <xf numFmtId="176" fontId="4" fillId="2" borderId="17" xfId="53" applyNumberFormat="1" applyFont="1" applyFill="1" applyBorder="1" applyProtection="1">
      <alignment/>
      <protection locked="0"/>
    </xf>
    <xf numFmtId="176" fontId="4" fillId="39" borderId="17" xfId="53" applyNumberFormat="1" applyFont="1" applyFill="1" applyBorder="1" applyProtection="1">
      <alignment/>
      <protection locked="0"/>
    </xf>
    <xf numFmtId="0" fontId="4" fillId="6" borderId="17" xfId="0" applyFont="1" applyFill="1" applyBorder="1" applyAlignment="1" applyProtection="1">
      <alignment vertical="center" wrapText="1"/>
      <protection/>
    </xf>
    <xf numFmtId="0" fontId="58" fillId="6" borderId="25" xfId="0" applyFont="1" applyFill="1" applyBorder="1" applyAlignment="1" applyProtection="1">
      <alignment horizontal="center" vertical="top" wrapText="1"/>
      <protection locked="0"/>
    </xf>
    <xf numFmtId="0" fontId="58" fillId="6" borderId="11" xfId="0" applyFont="1" applyFill="1" applyBorder="1" applyAlignment="1" applyProtection="1">
      <alignment horizontal="left" vertical="center" wrapText="1"/>
      <protection locked="0"/>
    </xf>
    <xf numFmtId="0" fontId="58" fillId="6" borderId="26" xfId="0" applyFont="1" applyFill="1" applyBorder="1" applyAlignment="1" applyProtection="1">
      <alignment horizontal="center" vertical="center"/>
      <protection locked="0"/>
    </xf>
    <xf numFmtId="0" fontId="49" fillId="0" borderId="17" xfId="53" applyFont="1" applyFill="1" applyBorder="1" applyAlignment="1" applyProtection="1">
      <alignment horizontal="center" vertical="center" wrapText="1"/>
      <protection locked="0"/>
    </xf>
    <xf numFmtId="0" fontId="4" fillId="0" borderId="17" xfId="53" applyFont="1" applyFill="1" applyBorder="1" applyAlignment="1" applyProtection="1">
      <alignment horizontal="center" vertical="top"/>
      <protection locked="0"/>
    </xf>
    <xf numFmtId="176" fontId="4" fillId="0" borderId="17" xfId="53" applyNumberFormat="1" applyFont="1" applyFill="1" applyBorder="1" applyProtection="1">
      <alignment/>
      <protection locked="0"/>
    </xf>
    <xf numFmtId="0" fontId="113" fillId="0" borderId="17" xfId="0" applyFont="1" applyBorder="1" applyAlignment="1">
      <alignment/>
    </xf>
    <xf numFmtId="49" fontId="15" fillId="0" borderId="17" xfId="53" applyNumberFormat="1" applyFont="1" applyFill="1" applyBorder="1" applyAlignment="1" applyProtection="1">
      <alignment horizontal="left" vertical="center" wrapText="1"/>
      <protection locked="0"/>
    </xf>
    <xf numFmtId="0" fontId="58" fillId="6" borderId="17" xfId="0" applyFont="1" applyFill="1" applyBorder="1" applyAlignment="1" applyProtection="1">
      <alignment horizontal="center" vertical="center"/>
      <protection locked="0"/>
    </xf>
    <xf numFmtId="177" fontId="15" fillId="0" borderId="17" xfId="53" applyNumberFormat="1" applyFont="1" applyFill="1" applyBorder="1" applyProtection="1">
      <alignment/>
      <protection locked="0"/>
    </xf>
    <xf numFmtId="177" fontId="18" fillId="39" borderId="17" xfId="53" applyNumberFormat="1" applyFont="1" applyFill="1" applyBorder="1" applyProtection="1">
      <alignment/>
      <protection locked="0"/>
    </xf>
    <xf numFmtId="177" fontId="18" fillId="0" borderId="17" xfId="53" applyNumberFormat="1" applyFont="1" applyFill="1" applyBorder="1" applyProtection="1">
      <alignment/>
      <protection locked="0"/>
    </xf>
    <xf numFmtId="177" fontId="114" fillId="0" borderId="17" xfId="0" applyNumberFormat="1" applyFont="1" applyBorder="1" applyAlignment="1">
      <alignment/>
    </xf>
    <xf numFmtId="0" fontId="111" fillId="0" borderId="0" xfId="0" applyFont="1" applyAlignment="1">
      <alignment horizontal="justify" vertical="top" wrapText="1"/>
    </xf>
    <xf numFmtId="176" fontId="14" fillId="0" borderId="17" xfId="53" applyNumberFormat="1" applyFont="1" applyFill="1" applyBorder="1" applyProtection="1">
      <alignment/>
      <protection locked="0"/>
    </xf>
    <xf numFmtId="176" fontId="113" fillId="0" borderId="17" xfId="0" applyNumberFormat="1" applyFont="1" applyBorder="1" applyAlignment="1">
      <alignment/>
    </xf>
    <xf numFmtId="0" fontId="58" fillId="0" borderId="11" xfId="0" applyFont="1" applyFill="1" applyBorder="1" applyAlignment="1" applyProtection="1">
      <alignment horizontal="left" vertical="center" wrapText="1"/>
      <protection locked="0"/>
    </xf>
    <xf numFmtId="177" fontId="14" fillId="0" borderId="17" xfId="53" applyNumberFormat="1" applyFont="1" applyFill="1" applyBorder="1" applyProtection="1">
      <alignment/>
      <protection locked="0"/>
    </xf>
    <xf numFmtId="177" fontId="4" fillId="39" borderId="17" xfId="53" applyNumberFormat="1" applyFont="1" applyFill="1" applyBorder="1" applyProtection="1">
      <alignment/>
      <protection locked="0"/>
    </xf>
    <xf numFmtId="177" fontId="4" fillId="0" borderId="17" xfId="53" applyNumberFormat="1" applyFont="1" applyFill="1" applyBorder="1" applyProtection="1">
      <alignment/>
      <protection locked="0"/>
    </xf>
    <xf numFmtId="0" fontId="59" fillId="0" borderId="11" xfId="0" applyFont="1" applyFill="1" applyBorder="1" applyAlignment="1" applyProtection="1">
      <alignment horizontal="left" vertical="center" wrapText="1"/>
      <protection locked="0"/>
    </xf>
    <xf numFmtId="177" fontId="53" fillId="39" borderId="17" xfId="53" applyNumberFormat="1" applyFont="1" applyFill="1" applyBorder="1" applyProtection="1">
      <alignment/>
      <protection locked="0"/>
    </xf>
    <xf numFmtId="177" fontId="53" fillId="0" borderId="17" xfId="53" applyNumberFormat="1" applyFont="1" applyFill="1" applyBorder="1" applyProtection="1">
      <alignment/>
      <protection locked="0"/>
    </xf>
    <xf numFmtId="177" fontId="115" fillId="0" borderId="17" xfId="0" applyNumberFormat="1" applyFont="1" applyBorder="1" applyAlignment="1">
      <alignment/>
    </xf>
    <xf numFmtId="177" fontId="60" fillId="0" borderId="0" xfId="0" applyNumberFormat="1" applyFont="1" applyAlignment="1">
      <alignment/>
    </xf>
    <xf numFmtId="177" fontId="52" fillId="39" borderId="17" xfId="53" applyNumberFormat="1" applyFont="1" applyFill="1" applyBorder="1" applyProtection="1">
      <alignment/>
      <protection locked="0"/>
    </xf>
    <xf numFmtId="177" fontId="52" fillId="0" borderId="17" xfId="53" applyNumberFormat="1" applyFont="1" applyFill="1" applyBorder="1" applyProtection="1">
      <alignment/>
      <protection locked="0"/>
    </xf>
    <xf numFmtId="0" fontId="59" fillId="0" borderId="27" xfId="0" applyFont="1" applyFill="1" applyBorder="1" applyAlignment="1" applyProtection="1">
      <alignment horizontal="left" vertical="center" wrapText="1"/>
      <protection locked="0"/>
    </xf>
    <xf numFmtId="177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177" fontId="18" fillId="39" borderId="17" xfId="0" applyNumberFormat="1" applyFont="1" applyFill="1" applyBorder="1" applyAlignment="1" applyProtection="1">
      <alignment horizontal="right" vertical="center" wrapText="1"/>
      <protection locked="0"/>
    </xf>
    <xf numFmtId="176" fontId="4" fillId="39" borderId="17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77" fontId="4" fillId="39" borderId="17" xfId="0" applyNumberFormat="1" applyFont="1" applyFill="1" applyBorder="1" applyAlignment="1" applyProtection="1">
      <alignment horizontal="right" vertical="center" wrapText="1"/>
      <protection/>
    </xf>
    <xf numFmtId="177" fontId="4" fillId="0" borderId="17" xfId="0" applyNumberFormat="1" applyFont="1" applyFill="1" applyBorder="1" applyAlignment="1" applyProtection="1">
      <alignment horizontal="right" vertical="center" wrapText="1"/>
      <protection/>
    </xf>
    <xf numFmtId="177" fontId="4" fillId="2" borderId="17" xfId="53" applyNumberFormat="1" applyFont="1" applyFill="1" applyBorder="1" applyProtection="1">
      <alignment/>
      <protection locked="0"/>
    </xf>
    <xf numFmtId="0" fontId="58" fillId="43" borderId="17" xfId="0" applyFont="1" applyFill="1" applyBorder="1" applyAlignment="1" applyProtection="1">
      <alignment horizontal="center" vertical="center"/>
      <protection locked="0"/>
    </xf>
    <xf numFmtId="0" fontId="15" fillId="0" borderId="17" xfId="53" applyFont="1" applyFill="1" applyBorder="1" applyAlignment="1" applyProtection="1">
      <alignment horizontal="left" vertical="center" wrapText="1"/>
      <protection locked="0"/>
    </xf>
    <xf numFmtId="177" fontId="18" fillId="0" borderId="17" xfId="53" applyNumberFormat="1" applyFont="1" applyFill="1" applyBorder="1" applyProtection="1">
      <alignment/>
      <protection/>
    </xf>
    <xf numFmtId="177" fontId="18" fillId="39" borderId="17" xfId="53" applyNumberFormat="1" applyFont="1" applyFill="1" applyBorder="1" applyProtection="1">
      <alignment/>
      <protection/>
    </xf>
    <xf numFmtId="9" fontId="47" fillId="0" borderId="17" xfId="59" applyFont="1" applyFill="1" applyBorder="1" applyAlignment="1" applyProtection="1">
      <alignment horizontal="left" vertical="center" wrapText="1"/>
      <protection locked="0"/>
    </xf>
    <xf numFmtId="0" fontId="4" fillId="0" borderId="17" xfId="53" applyFont="1" applyFill="1" applyBorder="1" applyAlignment="1" applyProtection="1">
      <alignment horizontal="center" vertical="top" wrapText="1"/>
      <protection locked="0"/>
    </xf>
    <xf numFmtId="176" fontId="4" fillId="0" borderId="17" xfId="53" applyNumberFormat="1" applyFont="1" applyFill="1" applyBorder="1" applyProtection="1">
      <alignment/>
      <protection/>
    </xf>
    <xf numFmtId="176" fontId="4" fillId="39" borderId="17" xfId="53" applyNumberFormat="1" applyFont="1" applyFill="1" applyBorder="1" applyProtection="1">
      <alignment/>
      <protection/>
    </xf>
    <xf numFmtId="9" fontId="61" fillId="0" borderId="0" xfId="59" applyFont="1" applyFill="1" applyBorder="1" applyAlignment="1" applyProtection="1">
      <alignment horizontal="left" vertical="center" wrapText="1"/>
      <protection locked="0"/>
    </xf>
    <xf numFmtId="0" fontId="52" fillId="0" borderId="0" xfId="53" applyFont="1" applyFill="1" applyBorder="1" applyAlignment="1" applyProtection="1">
      <alignment horizontal="center" vertical="top" wrapText="1"/>
      <protection locked="0"/>
    </xf>
    <xf numFmtId="176" fontId="52" fillId="0" borderId="0" xfId="53" applyNumberFormat="1" applyFont="1" applyFill="1" applyBorder="1" applyProtection="1">
      <alignment/>
      <protection/>
    </xf>
    <xf numFmtId="176" fontId="52" fillId="39" borderId="0" xfId="53" applyNumberFormat="1" applyFont="1" applyFill="1" applyBorder="1" applyProtection="1">
      <alignment/>
      <protection/>
    </xf>
    <xf numFmtId="0" fontId="52" fillId="0" borderId="0" xfId="53" applyFont="1" applyFill="1" applyProtection="1">
      <alignment/>
      <protection locked="0"/>
    </xf>
    <xf numFmtId="0" fontId="52" fillId="39" borderId="0" xfId="53" applyFont="1" applyFill="1" applyProtection="1">
      <alignment/>
      <protection locked="0"/>
    </xf>
    <xf numFmtId="0" fontId="52" fillId="0" borderId="0" xfId="53" applyFont="1" applyFill="1" applyAlignment="1" applyProtection="1">
      <alignment/>
      <protection locked="0"/>
    </xf>
    <xf numFmtId="0" fontId="52" fillId="0" borderId="0" xfId="53" applyFont="1" applyFill="1" applyAlignment="1" applyProtection="1">
      <alignment vertical="center" wrapText="1"/>
      <protection locked="0"/>
    </xf>
    <xf numFmtId="176" fontId="4" fillId="39" borderId="0" xfId="0" applyNumberFormat="1" applyFont="1" applyFill="1" applyAlignment="1" applyProtection="1">
      <alignment vertical="center" wrapText="1"/>
      <protection/>
    </xf>
    <xf numFmtId="0" fontId="112" fillId="39" borderId="0" xfId="0" applyFont="1" applyFill="1" applyAlignment="1">
      <alignment/>
    </xf>
    <xf numFmtId="0" fontId="18" fillId="0" borderId="0" xfId="0" applyFont="1" applyFill="1" applyBorder="1" applyAlignment="1" applyProtection="1">
      <alignment vertical="center" wrapText="1"/>
      <protection/>
    </xf>
    <xf numFmtId="0" fontId="113" fillId="44" borderId="0" xfId="0" applyFont="1" applyFill="1" applyBorder="1" applyAlignment="1">
      <alignment vertical="center" wrapText="1"/>
    </xf>
    <xf numFmtId="0" fontId="42" fillId="44" borderId="0" xfId="0" applyFont="1" applyFill="1" applyBorder="1" applyAlignment="1" applyProtection="1">
      <alignment horizontal="center" vertical="center" wrapText="1"/>
      <protection/>
    </xf>
    <xf numFmtId="0" fontId="113" fillId="44" borderId="0" xfId="0" applyFont="1" applyFill="1" applyBorder="1" applyAlignment="1">
      <alignment horizontal="center" vertical="center" wrapText="1"/>
    </xf>
    <xf numFmtId="176" fontId="113" fillId="44" borderId="0" xfId="0" applyNumberFormat="1" applyFont="1" applyFill="1" applyBorder="1" applyAlignment="1">
      <alignment vertical="center" wrapText="1"/>
    </xf>
    <xf numFmtId="0" fontId="4" fillId="44" borderId="0" xfId="0" applyFont="1" applyFill="1" applyBorder="1" applyAlignment="1" applyProtection="1">
      <alignment vertical="center" wrapText="1"/>
      <protection/>
    </xf>
    <xf numFmtId="0" fontId="4" fillId="44" borderId="0" xfId="0" applyFont="1" applyFill="1" applyBorder="1" applyAlignment="1">
      <alignment/>
    </xf>
    <xf numFmtId="176" fontId="4" fillId="44" borderId="0" xfId="0" applyNumberFormat="1" applyFont="1" applyFill="1" applyBorder="1" applyAlignment="1">
      <alignment horizontal="right"/>
    </xf>
    <xf numFmtId="176" fontId="4" fillId="44" borderId="0" xfId="0" applyNumberFormat="1" applyFont="1" applyFill="1" applyBorder="1" applyAlignment="1">
      <alignment/>
    </xf>
    <xf numFmtId="0" fontId="18" fillId="44" borderId="0" xfId="0" applyFont="1" applyFill="1" applyBorder="1" applyAlignment="1" applyProtection="1">
      <alignment vertical="center" wrapText="1"/>
      <protection/>
    </xf>
    <xf numFmtId="0" fontId="4" fillId="44" borderId="0" xfId="0" applyFont="1" applyFill="1" applyBorder="1" applyAlignment="1" applyProtection="1">
      <alignment vertical="center" wrapText="1"/>
      <protection locked="0"/>
    </xf>
    <xf numFmtId="0" fontId="63" fillId="33" borderId="0" xfId="53" applyFont="1" applyFill="1" applyAlignment="1" applyProtection="1">
      <alignment horizontal="left" wrapText="1"/>
      <protection locked="0"/>
    </xf>
    <xf numFmtId="0" fontId="63" fillId="33" borderId="0" xfId="53" applyFont="1" applyFill="1" applyAlignment="1" applyProtection="1">
      <alignment wrapText="1"/>
      <protection locked="0"/>
    </xf>
    <xf numFmtId="0" fontId="116" fillId="39" borderId="0" xfId="53" applyFont="1" applyFill="1" applyAlignment="1" applyProtection="1">
      <alignment vertical="center" wrapText="1"/>
      <protection/>
    </xf>
    <xf numFmtId="0" fontId="64" fillId="0" borderId="12" xfId="53" applyFont="1" applyFill="1" applyBorder="1" applyAlignment="1" applyProtection="1">
      <alignment horizontal="center" vertical="center"/>
      <protection/>
    </xf>
    <xf numFmtId="0" fontId="64" fillId="0" borderId="28" xfId="53" applyFont="1" applyFill="1" applyBorder="1" applyAlignment="1" applyProtection="1">
      <alignment horizontal="center" vertical="center" wrapText="1"/>
      <protection/>
    </xf>
    <xf numFmtId="0" fontId="64" fillId="0" borderId="28" xfId="53" applyFont="1" applyBorder="1" applyAlignment="1" applyProtection="1">
      <alignment horizontal="center" vertical="center"/>
      <protection/>
    </xf>
    <xf numFmtId="0" fontId="64" fillId="0" borderId="29" xfId="53" applyFont="1" applyFill="1" applyBorder="1" applyAlignment="1" applyProtection="1">
      <alignment horizontal="center" vertical="center" wrapText="1"/>
      <protection/>
    </xf>
    <xf numFmtId="0" fontId="64" fillId="0" borderId="23" xfId="53" applyFont="1" applyBorder="1" applyAlignment="1" applyProtection="1">
      <alignment horizontal="center" vertical="center"/>
      <protection/>
    </xf>
    <xf numFmtId="0" fontId="63" fillId="0" borderId="17" xfId="53" applyFont="1" applyFill="1" applyBorder="1" applyAlignment="1" applyProtection="1">
      <alignment horizontal="left" wrapText="1"/>
      <protection/>
    </xf>
    <xf numFmtId="0" fontId="65" fillId="37" borderId="17" xfId="53" applyFont="1" applyFill="1" applyBorder="1" applyAlignment="1" applyProtection="1">
      <alignment horizontal="center" wrapText="1"/>
      <protection/>
    </xf>
    <xf numFmtId="177" fontId="63" fillId="0" borderId="17" xfId="53" applyNumberFormat="1" applyFont="1" applyBorder="1" applyProtection="1">
      <alignment/>
      <protection/>
    </xf>
    <xf numFmtId="0" fontId="63" fillId="0" borderId="17" xfId="53" applyFont="1" applyBorder="1" applyProtection="1">
      <alignment/>
      <protection/>
    </xf>
    <xf numFmtId="0" fontId="63" fillId="38" borderId="17" xfId="53" applyFont="1" applyFill="1" applyBorder="1" applyAlignment="1" applyProtection="1">
      <alignment horizontal="left" wrapText="1"/>
      <protection/>
    </xf>
    <xf numFmtId="0" fontId="63" fillId="38" borderId="17" xfId="53" applyFont="1" applyFill="1" applyBorder="1" applyAlignment="1" applyProtection="1">
      <alignment horizontal="center" wrapText="1"/>
      <protection locked="0"/>
    </xf>
    <xf numFmtId="176" fontId="1" fillId="38" borderId="17" xfId="53" applyNumberFormat="1" applyFont="1" applyFill="1" applyBorder="1" applyProtection="1">
      <alignment/>
      <protection locked="0"/>
    </xf>
    <xf numFmtId="0" fontId="1" fillId="0" borderId="17" xfId="53" applyFont="1" applyFill="1" applyBorder="1" applyAlignment="1" applyProtection="1">
      <alignment horizontal="left" wrapText="1"/>
      <protection/>
    </xf>
    <xf numFmtId="0" fontId="1" fillId="0" borderId="17" xfId="53" applyFont="1" applyFill="1" applyBorder="1" applyAlignment="1" applyProtection="1">
      <alignment horizontal="center" wrapText="1"/>
      <protection locked="0"/>
    </xf>
    <xf numFmtId="176" fontId="1" fillId="0" borderId="17" xfId="53" applyNumberFormat="1" applyFont="1" applyBorder="1" applyProtection="1">
      <alignment/>
      <protection locked="0"/>
    </xf>
    <xf numFmtId="176" fontId="1" fillId="0" borderId="17" xfId="53" applyNumberFormat="1" applyFont="1" applyBorder="1" applyProtection="1">
      <alignment/>
      <protection/>
    </xf>
    <xf numFmtId="0" fontId="66" fillId="33" borderId="17" xfId="53" applyFont="1" applyFill="1" applyBorder="1" applyAlignment="1" applyProtection="1">
      <alignment horizontal="left" wrapText="1"/>
      <protection/>
    </xf>
    <xf numFmtId="0" fontId="63" fillId="33" borderId="17" xfId="53" applyFont="1" applyFill="1" applyBorder="1" applyAlignment="1" applyProtection="1">
      <alignment horizontal="center" wrapText="1"/>
      <protection locked="0"/>
    </xf>
    <xf numFmtId="176" fontId="66" fillId="33" borderId="17" xfId="53" applyNumberFormat="1" applyFont="1" applyFill="1" applyBorder="1" applyProtection="1">
      <alignment/>
      <protection/>
    </xf>
    <xf numFmtId="0" fontId="1" fillId="0" borderId="17" xfId="53" applyFont="1" applyBorder="1" applyAlignment="1" applyProtection="1">
      <alignment horizontal="left" wrapText="1"/>
      <protection/>
    </xf>
    <xf numFmtId="0" fontId="63" fillId="0" borderId="17" xfId="53" applyFont="1" applyBorder="1" applyAlignment="1" applyProtection="1">
      <alignment horizontal="left" wrapText="1" indent="2"/>
      <protection/>
    </xf>
    <xf numFmtId="0" fontId="63" fillId="0" borderId="17" xfId="53" applyFont="1" applyFill="1" applyBorder="1" applyAlignment="1" applyProtection="1">
      <alignment horizontal="center" wrapText="1"/>
      <protection/>
    </xf>
    <xf numFmtId="0" fontId="1" fillId="0" borderId="17" xfId="53" applyFont="1" applyBorder="1" applyAlignment="1" applyProtection="1">
      <alignment horizontal="left" wrapText="1" indent="1"/>
      <protection/>
    </xf>
    <xf numFmtId="0" fontId="1" fillId="0" borderId="17" xfId="53" applyFont="1" applyFill="1" applyBorder="1" applyAlignment="1" applyProtection="1">
      <alignment horizontal="center" wrapText="1"/>
      <protection/>
    </xf>
    <xf numFmtId="0" fontId="63" fillId="39" borderId="17" xfId="53" applyFont="1" applyFill="1" applyBorder="1" applyAlignment="1" applyProtection="1">
      <alignment horizontal="left" wrapText="1" indent="2"/>
      <protection/>
    </xf>
    <xf numFmtId="0" fontId="63" fillId="39" borderId="17" xfId="53" applyFont="1" applyFill="1" applyBorder="1" applyAlignment="1" applyProtection="1">
      <alignment horizontal="center" wrapText="1"/>
      <protection/>
    </xf>
    <xf numFmtId="176" fontId="1" fillId="39" borderId="17" xfId="53" applyNumberFormat="1" applyFont="1" applyFill="1" applyBorder="1" applyProtection="1">
      <alignment/>
      <protection locked="0"/>
    </xf>
    <xf numFmtId="0" fontId="1" fillId="39" borderId="17" xfId="53" applyFont="1" applyFill="1" applyBorder="1" applyAlignment="1" applyProtection="1">
      <alignment wrapText="1"/>
      <protection locked="0"/>
    </xf>
    <xf numFmtId="0" fontId="63" fillId="39" borderId="17" xfId="53" applyFont="1" applyFill="1" applyBorder="1" applyAlignment="1" applyProtection="1">
      <alignment horizontal="center" wrapText="1"/>
      <protection locked="0"/>
    </xf>
    <xf numFmtId="176" fontId="1" fillId="39" borderId="17" xfId="53" applyNumberFormat="1" applyFont="1" applyFill="1" applyBorder="1" applyProtection="1">
      <alignment/>
      <protection/>
    </xf>
    <xf numFmtId="0" fontId="1" fillId="0" borderId="17" xfId="53" applyFont="1" applyBorder="1" applyAlignment="1" applyProtection="1">
      <alignment wrapText="1"/>
      <protection locked="0"/>
    </xf>
    <xf numFmtId="0" fontId="63" fillId="0" borderId="17" xfId="53" applyFont="1" applyFill="1" applyBorder="1" applyAlignment="1" applyProtection="1">
      <alignment horizontal="center" wrapText="1"/>
      <protection locked="0"/>
    </xf>
    <xf numFmtId="0" fontId="1" fillId="44" borderId="17" xfId="53" applyFont="1" applyFill="1" applyBorder="1" applyAlignment="1" applyProtection="1">
      <alignment wrapText="1"/>
      <protection locked="0"/>
    </xf>
    <xf numFmtId="0" fontId="63" fillId="44" borderId="17" xfId="53" applyFont="1" applyFill="1" applyBorder="1" applyAlignment="1" applyProtection="1">
      <alignment horizontal="center" wrapText="1"/>
      <protection locked="0"/>
    </xf>
    <xf numFmtId="176" fontId="1" fillId="44" borderId="17" xfId="53" applyNumberFormat="1" applyFont="1" applyFill="1" applyBorder="1" applyProtection="1">
      <alignment/>
      <protection locked="0"/>
    </xf>
    <xf numFmtId="0" fontId="63" fillId="0" borderId="17" xfId="53" applyFont="1" applyBorder="1" applyAlignment="1" applyProtection="1">
      <alignment horizontal="left" vertical="center" wrapText="1" indent="1"/>
      <protection locked="0"/>
    </xf>
    <xf numFmtId="0" fontId="67" fillId="0" borderId="17" xfId="53" applyFont="1" applyBorder="1" applyAlignment="1" applyProtection="1">
      <alignment wrapText="1"/>
      <protection locked="0"/>
    </xf>
    <xf numFmtId="0" fontId="68" fillId="0" borderId="17" xfId="53" applyFont="1" applyBorder="1" applyAlignment="1" applyProtection="1">
      <alignment textRotation="90" wrapText="1"/>
      <protection locked="0"/>
    </xf>
    <xf numFmtId="0" fontId="0" fillId="0" borderId="0" xfId="53" applyProtection="1">
      <alignment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69" fillId="0" borderId="0" xfId="53" applyFo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 applyProtection="1">
      <alignment horizontal="left" vertical="center" wrapText="1" indent="1"/>
      <protection locked="0"/>
    </xf>
    <xf numFmtId="0" fontId="4" fillId="0" borderId="0" xfId="53" applyFont="1" applyFill="1" applyAlignment="1" applyProtection="1">
      <alignment vertical="center" wrapText="1"/>
      <protection/>
    </xf>
    <xf numFmtId="0" fontId="19" fillId="0" borderId="0" xfId="53" applyFont="1" applyFill="1" applyAlignment="1" applyProtection="1">
      <alignment vertical="center" wrapText="1"/>
      <protection/>
    </xf>
    <xf numFmtId="0" fontId="18" fillId="0" borderId="0" xfId="53" applyFont="1" applyFill="1" applyAlignment="1" applyProtection="1">
      <alignment vertical="center" wrapText="1"/>
      <protection/>
    </xf>
    <xf numFmtId="0" fontId="4" fillId="0" borderId="0" xfId="53" applyFont="1" applyFill="1" applyAlignment="1" applyProtection="1">
      <alignment horizontal="right" vertical="center" wrapText="1"/>
      <protection/>
    </xf>
    <xf numFmtId="0" fontId="117" fillId="39" borderId="0" xfId="53" applyFont="1" applyFill="1" applyAlignment="1" applyProtection="1">
      <alignment horizontal="right" vertical="center" wrapText="1"/>
      <protection/>
    </xf>
    <xf numFmtId="0" fontId="18" fillId="0" borderId="15" xfId="53" applyFont="1" applyFill="1" applyBorder="1" applyAlignment="1" applyProtection="1">
      <alignment horizontal="center" vertical="center" wrapText="1"/>
      <protection/>
    </xf>
    <xf numFmtId="0" fontId="18" fillId="0" borderId="15" xfId="53" applyFont="1" applyBorder="1" applyAlignment="1" applyProtection="1">
      <alignment horizontal="center" vertical="center" wrapText="1"/>
      <protection/>
    </xf>
    <xf numFmtId="0" fontId="18" fillId="0" borderId="30" xfId="53" applyFont="1" applyBorder="1" applyAlignment="1" applyProtection="1">
      <alignment horizontal="center" vertical="center" wrapText="1"/>
      <protection/>
    </xf>
    <xf numFmtId="0" fontId="4" fillId="0" borderId="17" xfId="53" applyFont="1" applyBorder="1" applyAlignment="1" applyProtection="1">
      <alignment horizontal="left" vertical="center" wrapText="1"/>
      <protection/>
    </xf>
    <xf numFmtId="0" fontId="19" fillId="0" borderId="17" xfId="53" applyFont="1" applyFill="1" applyBorder="1" applyAlignment="1" applyProtection="1">
      <alignment horizontal="center" vertical="center" wrapText="1"/>
      <protection/>
    </xf>
    <xf numFmtId="176" fontId="4" fillId="0" borderId="17" xfId="53" applyNumberFormat="1" applyFont="1" applyBorder="1" applyAlignment="1" applyProtection="1">
      <alignment vertical="center" wrapText="1"/>
      <protection/>
    </xf>
    <xf numFmtId="0" fontId="4" fillId="44" borderId="17" xfId="53" applyFont="1" applyFill="1" applyBorder="1" applyAlignment="1" applyProtection="1">
      <alignment vertical="center" wrapText="1"/>
      <protection/>
    </xf>
    <xf numFmtId="0" fontId="47" fillId="0" borderId="17" xfId="53" applyFont="1" applyBorder="1" applyAlignment="1" applyProtection="1">
      <alignment horizontal="left" vertical="center" wrapText="1"/>
      <protection/>
    </xf>
    <xf numFmtId="2" fontId="4" fillId="0" borderId="17" xfId="53" applyNumberFormat="1" applyFont="1" applyBorder="1" applyAlignment="1" applyProtection="1">
      <alignment vertical="center" wrapText="1"/>
      <protection/>
    </xf>
    <xf numFmtId="0" fontId="4" fillId="0" borderId="17" xfId="53" applyFont="1" applyBorder="1" applyAlignment="1" applyProtection="1">
      <alignment vertical="center" wrapText="1"/>
      <protection/>
    </xf>
    <xf numFmtId="0" fontId="4" fillId="0" borderId="0" xfId="53" applyFont="1" applyAlignment="1" applyProtection="1">
      <alignment vertical="center" wrapText="1"/>
      <protection/>
    </xf>
    <xf numFmtId="176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 applyProtection="1">
      <alignment horizontal="left" vertical="center" wrapText="1" indent="1"/>
      <protection/>
    </xf>
    <xf numFmtId="0" fontId="4" fillId="0" borderId="0" xfId="0" applyFont="1" applyFill="1" applyAlignment="1" applyProtection="1">
      <alignment horizontal="left" vertical="center" wrapText="1" indent="1"/>
      <protection/>
    </xf>
    <xf numFmtId="0" fontId="19" fillId="0" borderId="0" xfId="53" applyFont="1" applyAlignment="1" applyProtection="1">
      <alignment vertical="center" wrapText="1"/>
      <protection/>
    </xf>
    <xf numFmtId="0" fontId="4" fillId="39" borderId="0" xfId="53" applyFont="1" applyFill="1" applyAlignment="1" applyProtection="1">
      <alignment vertical="center" wrapText="1"/>
      <protection/>
    </xf>
    <xf numFmtId="0" fontId="4" fillId="39" borderId="0" xfId="53" applyFont="1" applyFill="1" applyAlignment="1" applyProtection="1">
      <alignment horizontal="center" vertical="center" wrapText="1"/>
      <protection/>
    </xf>
    <xf numFmtId="0" fontId="18" fillId="39" borderId="15" xfId="53" applyFont="1" applyFill="1" applyBorder="1" applyAlignment="1" applyProtection="1">
      <alignment horizontal="center" vertical="center" wrapText="1"/>
      <protection/>
    </xf>
    <xf numFmtId="0" fontId="18" fillId="39" borderId="30" xfId="53" applyFont="1" applyFill="1" applyBorder="1" applyAlignment="1" applyProtection="1">
      <alignment horizontal="center" vertical="center" wrapText="1"/>
      <protection/>
    </xf>
    <xf numFmtId="176" fontId="4" fillId="39" borderId="17" xfId="53" applyNumberFormat="1" applyFont="1" applyFill="1" applyBorder="1" applyAlignment="1" applyProtection="1">
      <alignment vertical="center" wrapText="1"/>
      <protection/>
    </xf>
    <xf numFmtId="2" fontId="4" fillId="39" borderId="17" xfId="53" applyNumberFormat="1" applyFont="1" applyFill="1" applyBorder="1" applyAlignment="1" applyProtection="1">
      <alignment vertical="center" wrapText="1"/>
      <protection/>
    </xf>
    <xf numFmtId="177" fontId="4" fillId="39" borderId="17" xfId="53" applyNumberFormat="1" applyFont="1" applyFill="1" applyBorder="1" applyAlignment="1" applyProtection="1">
      <alignment vertical="center" wrapText="1"/>
      <protection/>
    </xf>
    <xf numFmtId="0" fontId="4" fillId="44" borderId="0" xfId="0" applyFont="1" applyFill="1" applyAlignment="1">
      <alignment/>
    </xf>
    <xf numFmtId="0" fontId="3" fillId="44" borderId="17" xfId="0" applyFont="1" applyFill="1" applyBorder="1" applyAlignment="1">
      <alignment vertical="center" wrapText="1"/>
    </xf>
    <xf numFmtId="183" fontId="2" fillId="44" borderId="17" xfId="0" applyNumberFormat="1" applyFont="1" applyFill="1" applyBorder="1" applyAlignment="1">
      <alignment/>
    </xf>
    <xf numFmtId="4" fontId="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/>
    </xf>
    <xf numFmtId="0" fontId="2" fillId="44" borderId="0" xfId="0" applyFont="1" applyFill="1" applyAlignment="1">
      <alignment/>
    </xf>
    <xf numFmtId="176" fontId="2" fillId="44" borderId="0" xfId="0" applyNumberFormat="1" applyFont="1" applyFill="1" applyBorder="1" applyAlignment="1">
      <alignment/>
    </xf>
    <xf numFmtId="0" fontId="2" fillId="44" borderId="17" xfId="0" applyFont="1" applyFill="1" applyBorder="1" applyAlignment="1">
      <alignment horizontal="center" wrapText="1"/>
    </xf>
    <xf numFmtId="176" fontId="2" fillId="44" borderId="17" xfId="0" applyNumberFormat="1" applyFont="1" applyFill="1" applyBorder="1" applyAlignment="1">
      <alignment/>
    </xf>
    <xf numFmtId="180" fontId="12" fillId="44" borderId="17" xfId="0" applyNumberFormat="1" applyFont="1" applyFill="1" applyBorder="1" applyAlignment="1">
      <alignment/>
    </xf>
    <xf numFmtId="183" fontId="1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 vertical="center" wrapText="1"/>
    </xf>
    <xf numFmtId="180" fontId="12" fillId="44" borderId="20" xfId="0" applyNumberFormat="1" applyFont="1" applyFill="1" applyBorder="1" applyAlignment="1">
      <alignment/>
    </xf>
    <xf numFmtId="3" fontId="12" fillId="44" borderId="20" xfId="0" applyNumberFormat="1" applyFont="1" applyFill="1" applyBorder="1" applyAlignment="1">
      <alignment/>
    </xf>
    <xf numFmtId="4" fontId="12" fillId="44" borderId="20" xfId="0" applyNumberFormat="1" applyFont="1" applyFill="1" applyBorder="1" applyAlignment="1">
      <alignment/>
    </xf>
    <xf numFmtId="3" fontId="12" fillId="44" borderId="17" xfId="0" applyNumberFormat="1" applyFont="1" applyFill="1" applyBorder="1" applyAlignment="1">
      <alignment/>
    </xf>
    <xf numFmtId="0" fontId="5" fillId="44" borderId="17" xfId="0" applyFont="1" applyFill="1" applyBorder="1" applyAlignment="1">
      <alignment wrapText="1"/>
    </xf>
    <xf numFmtId="4" fontId="1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 horizontal="left" vertical="center" wrapText="1"/>
    </xf>
    <xf numFmtId="0" fontId="2" fillId="44" borderId="17" xfId="0" applyFont="1" applyFill="1" applyBorder="1" applyAlignment="1">
      <alignment horizontal="left" vertical="center" wrapText="1" indent="1"/>
    </xf>
    <xf numFmtId="1" fontId="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 horizontal="left" vertical="center" wrapText="1" indent="3"/>
    </xf>
    <xf numFmtId="0" fontId="2" fillId="44" borderId="17" xfId="0" applyFont="1" applyFill="1" applyBorder="1" applyAlignment="1">
      <alignment wrapText="1"/>
    </xf>
    <xf numFmtId="0" fontId="3" fillId="44" borderId="17" xfId="0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/>
    </xf>
    <xf numFmtId="180" fontId="12" fillId="44" borderId="0" xfId="0" applyNumberFormat="1" applyFont="1" applyFill="1" applyBorder="1" applyAlignment="1">
      <alignment/>
    </xf>
    <xf numFmtId="183" fontId="12" fillId="44" borderId="0" xfId="0" applyNumberFormat="1" applyFont="1" applyFill="1" applyBorder="1" applyAlignment="1">
      <alignment/>
    </xf>
    <xf numFmtId="0" fontId="10" fillId="44" borderId="0" xfId="0" applyFont="1" applyFill="1" applyBorder="1" applyAlignment="1">
      <alignment wrapText="1"/>
    </xf>
    <xf numFmtId="2" fontId="4" fillId="44" borderId="0" xfId="0" applyNumberFormat="1" applyFont="1" applyFill="1" applyAlignment="1">
      <alignment/>
    </xf>
    <xf numFmtId="0" fontId="9" fillId="44" borderId="0" xfId="0" applyFont="1" applyFill="1" applyBorder="1" applyAlignment="1">
      <alignment/>
    </xf>
    <xf numFmtId="0" fontId="118" fillId="44" borderId="0" xfId="0" applyFont="1" applyFill="1" applyBorder="1" applyAlignment="1">
      <alignment horizontal="center" wrapText="1"/>
    </xf>
    <xf numFmtId="0" fontId="9" fillId="44" borderId="0" xfId="0" applyFont="1" applyFill="1" applyBorder="1" applyAlignment="1">
      <alignment wrapText="1"/>
    </xf>
    <xf numFmtId="177" fontId="12" fillId="44" borderId="17" xfId="0" applyNumberFormat="1" applyFont="1" applyFill="1" applyBorder="1" applyAlignment="1">
      <alignment/>
    </xf>
    <xf numFmtId="4" fontId="9" fillId="44" borderId="0" xfId="0" applyNumberFormat="1" applyFont="1" applyFill="1" applyBorder="1" applyAlignment="1">
      <alignment horizontal="center" wrapText="1"/>
    </xf>
    <xf numFmtId="4" fontId="8" fillId="44" borderId="0" xfId="0" applyNumberFormat="1" applyFont="1" applyFill="1" applyBorder="1" applyAlignment="1">
      <alignment horizontal="center" wrapText="1"/>
    </xf>
    <xf numFmtId="4" fontId="2" fillId="44" borderId="17" xfId="0" applyNumberFormat="1" applyFont="1" applyFill="1" applyBorder="1" applyAlignment="1">
      <alignment horizontal="center" wrapText="1"/>
    </xf>
    <xf numFmtId="4" fontId="2" fillId="44" borderId="0" xfId="0" applyNumberFormat="1" applyFont="1" applyFill="1" applyAlignment="1">
      <alignment/>
    </xf>
    <xf numFmtId="4" fontId="4" fillId="44" borderId="0" xfId="0" applyNumberFormat="1" applyFont="1" applyFill="1" applyAlignment="1">
      <alignment/>
    </xf>
    <xf numFmtId="180" fontId="2" fillId="44" borderId="17" xfId="0" applyNumberFormat="1" applyFont="1" applyFill="1" applyBorder="1" applyAlignment="1">
      <alignment/>
    </xf>
    <xf numFmtId="0" fontId="9" fillId="44" borderId="0" xfId="0" applyFont="1" applyFill="1" applyBorder="1" applyAlignment="1">
      <alignment horizontal="center" wrapText="1"/>
    </xf>
    <xf numFmtId="0" fontId="7" fillId="44" borderId="0" xfId="0" applyFont="1" applyFill="1" applyAlignment="1">
      <alignment horizontal="center" wrapText="1"/>
    </xf>
    <xf numFmtId="0" fontId="8" fillId="44" borderId="0" xfId="0" applyFont="1" applyFill="1" applyBorder="1" applyAlignment="1">
      <alignment horizontal="center" wrapText="1"/>
    </xf>
    <xf numFmtId="0" fontId="9" fillId="44" borderId="0" xfId="0" applyFont="1" applyFill="1" applyAlignment="1">
      <alignment horizontal="center" wrapText="1"/>
    </xf>
    <xf numFmtId="0" fontId="118" fillId="44" borderId="0" xfId="0" applyFont="1" applyFill="1" applyAlignment="1">
      <alignment horizontal="center" wrapText="1"/>
    </xf>
    <xf numFmtId="0" fontId="2" fillId="44" borderId="0" xfId="0" applyFont="1" applyFill="1" applyBorder="1" applyAlignment="1">
      <alignment horizontal="center" vertical="center" wrapText="1"/>
    </xf>
    <xf numFmtId="0" fontId="3" fillId="44" borderId="0" xfId="0" applyFont="1" applyFill="1" applyBorder="1" applyAlignment="1">
      <alignment horizontal="center" vertical="center" wrapText="1"/>
    </xf>
    <xf numFmtId="49" fontId="2" fillId="44" borderId="0" xfId="0" applyNumberFormat="1" applyFont="1" applyFill="1" applyAlignment="1">
      <alignment/>
    </xf>
    <xf numFmtId="176" fontId="2" fillId="44" borderId="0" xfId="0" applyNumberFormat="1" applyFont="1" applyFill="1" applyBorder="1" applyAlignment="1">
      <alignment horizontal="center" wrapText="1"/>
    </xf>
    <xf numFmtId="177" fontId="2" fillId="44" borderId="17" xfId="0" applyNumberFormat="1" applyFont="1" applyFill="1" applyBorder="1" applyAlignment="1">
      <alignment/>
    </xf>
    <xf numFmtId="0" fontId="3" fillId="44" borderId="0" xfId="0" applyFont="1" applyFill="1" applyBorder="1" applyAlignment="1">
      <alignment vertical="center" wrapText="1"/>
    </xf>
    <xf numFmtId="177" fontId="2" fillId="44" borderId="17" xfId="0" applyNumberFormat="1" applyFont="1" applyFill="1" applyBorder="1" applyAlignment="1">
      <alignment vertical="center" wrapText="1"/>
    </xf>
    <xf numFmtId="177" fontId="2" fillId="44" borderId="0" xfId="0" applyNumberFormat="1" applyFont="1" applyFill="1" applyBorder="1" applyAlignment="1">
      <alignment/>
    </xf>
    <xf numFmtId="177" fontId="2" fillId="44" borderId="0" xfId="0" applyNumberFormat="1" applyFont="1" applyFill="1" applyAlignment="1">
      <alignment/>
    </xf>
    <xf numFmtId="0" fontId="2" fillId="44" borderId="0" xfId="0" applyFont="1" applyFill="1" applyAlignment="1">
      <alignment horizontal="right"/>
    </xf>
    <xf numFmtId="0" fontId="2" fillId="44" borderId="0" xfId="0" applyFont="1" applyFill="1" applyBorder="1" applyAlignment="1">
      <alignment/>
    </xf>
    <xf numFmtId="176" fontId="2" fillId="44" borderId="0" xfId="0" applyNumberFormat="1" applyFont="1" applyFill="1" applyBorder="1" applyAlignment="1">
      <alignment vertical="center"/>
    </xf>
    <xf numFmtId="176" fontId="52" fillId="44" borderId="0" xfId="0" applyNumberFormat="1" applyFont="1" applyFill="1" applyBorder="1" applyAlignment="1">
      <alignment/>
    </xf>
    <xf numFmtId="0" fontId="0" fillId="44" borderId="0" xfId="0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76" fontId="13" fillId="0" borderId="32" xfId="0" applyNumberFormat="1" applyFont="1" applyFill="1" applyBorder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horizontal="left" vertical="center" wrapText="1"/>
      <protection/>
    </xf>
    <xf numFmtId="176" fontId="13" fillId="0" borderId="0" xfId="0" applyNumberFormat="1" applyFont="1" applyAlignment="1" applyProtection="1">
      <alignment vertical="center" wrapText="1"/>
      <protection/>
    </xf>
    <xf numFmtId="176" fontId="13" fillId="0" borderId="33" xfId="0" applyNumberFormat="1" applyFont="1" applyFill="1" applyBorder="1" applyAlignment="1" applyProtection="1">
      <alignment horizontal="left" vertical="center" wrapText="1"/>
      <protection/>
    </xf>
    <xf numFmtId="176" fontId="13" fillId="0" borderId="0" xfId="0" applyNumberFormat="1" applyFont="1" applyFill="1" applyBorder="1" applyAlignment="1" applyProtection="1">
      <alignment horizontal="left" vertical="center" wrapText="1"/>
      <protection/>
    </xf>
    <xf numFmtId="176" fontId="16" fillId="0" borderId="33" xfId="0" applyNumberFormat="1" applyFont="1" applyFill="1" applyBorder="1" applyAlignment="1" applyProtection="1">
      <alignment horizontal="left" vertical="center" wrapText="1"/>
      <protection/>
    </xf>
    <xf numFmtId="176" fontId="16" fillId="0" borderId="0" xfId="0" applyNumberFormat="1" applyFont="1" applyFill="1" applyBorder="1" applyAlignment="1" applyProtection="1">
      <alignment horizontal="left" vertical="center" wrapText="1"/>
      <protection/>
    </xf>
    <xf numFmtId="176" fontId="17" fillId="0" borderId="0" xfId="0" applyNumberFormat="1" applyFont="1" applyFill="1" applyBorder="1" applyAlignment="1" applyProtection="1">
      <alignment horizontal="left" vertical="center" wrapText="1"/>
      <protection/>
    </xf>
    <xf numFmtId="176" fontId="41" fillId="0" borderId="0" xfId="0" applyNumberFormat="1" applyFont="1" applyFill="1" applyBorder="1" applyAlignment="1" applyProtection="1">
      <alignment horizontal="left" vertical="center" wrapText="1"/>
      <protection/>
    </xf>
    <xf numFmtId="176" fontId="16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32" xfId="0" applyNumberFormat="1" applyFont="1" applyFill="1" applyBorder="1" applyAlignment="1" applyProtection="1">
      <alignment horizontal="center" vertical="center" wrapText="1"/>
      <protection/>
    </xf>
    <xf numFmtId="176" fontId="21" fillId="0" borderId="34" xfId="0" applyNumberFormat="1" applyFont="1" applyFill="1" applyBorder="1" applyAlignment="1" applyProtection="1">
      <alignment horizontal="center" vertical="center" wrapText="1"/>
      <protection/>
    </xf>
    <xf numFmtId="176" fontId="21" fillId="0" borderId="20" xfId="0" applyNumberFormat="1" applyFont="1" applyFill="1" applyBorder="1" applyAlignment="1" applyProtection="1">
      <alignment horizontal="center" vertical="center" wrapText="1"/>
      <protection/>
    </xf>
    <xf numFmtId="176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35" xfId="0" applyNumberFormat="1" applyFont="1" applyFill="1" applyBorder="1" applyAlignment="1" applyProtection="1">
      <alignment horizontal="center" vertical="center" wrapText="1"/>
      <protection/>
    </xf>
    <xf numFmtId="176" fontId="16" fillId="0" borderId="17" xfId="0" applyNumberFormat="1" applyFont="1" applyFill="1" applyBorder="1" applyAlignment="1" applyProtection="1">
      <alignment horizontal="center" vertical="center" wrapText="1"/>
      <protection/>
    </xf>
    <xf numFmtId="176" fontId="13" fillId="0" borderId="17" xfId="0" applyNumberFormat="1" applyFont="1" applyBorder="1" applyAlignment="1" applyProtection="1">
      <alignment horizontal="center" vertical="center" wrapText="1"/>
      <protection/>
    </xf>
    <xf numFmtId="176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/>
      <protection/>
    </xf>
    <xf numFmtId="0" fontId="13" fillId="0" borderId="27" xfId="0" applyFont="1" applyBorder="1" applyAlignment="1" applyProtection="1">
      <alignment/>
      <protection/>
    </xf>
    <xf numFmtId="176" fontId="21" fillId="34" borderId="34" xfId="0" applyNumberFormat="1" applyFont="1" applyFill="1" applyBorder="1" applyAlignment="1" applyProtection="1">
      <alignment horizontal="center" vertical="center" wrapText="1"/>
      <protection/>
    </xf>
    <xf numFmtId="176" fontId="21" fillId="34" borderId="35" xfId="0" applyNumberFormat="1" applyFont="1" applyFill="1" applyBorder="1" applyAlignment="1" applyProtection="1">
      <alignment horizontal="center" vertical="center" wrapText="1"/>
      <protection/>
    </xf>
    <xf numFmtId="176" fontId="21" fillId="34" borderId="20" xfId="0" applyNumberFormat="1" applyFont="1" applyFill="1" applyBorder="1" applyAlignment="1" applyProtection="1">
      <alignment horizontal="center" vertical="center" wrapText="1"/>
      <protection/>
    </xf>
    <xf numFmtId="176" fontId="16" fillId="0" borderId="34" xfId="62" applyNumberFormat="1" applyFont="1" applyFill="1" applyBorder="1" applyAlignment="1" applyProtection="1">
      <alignment horizontal="center" vertical="center" wrapText="1"/>
      <protection/>
    </xf>
    <xf numFmtId="176" fontId="16" fillId="0" borderId="35" xfId="62" applyNumberFormat="1" applyFont="1" applyFill="1" applyBorder="1" applyAlignment="1" applyProtection="1">
      <alignment horizontal="center" vertical="center" wrapText="1"/>
      <protection/>
    </xf>
    <xf numFmtId="176" fontId="16" fillId="0" borderId="20" xfId="62" applyNumberFormat="1" applyFont="1" applyFill="1" applyBorder="1" applyAlignment="1" applyProtection="1">
      <alignment horizontal="center" vertical="center" wrapText="1"/>
      <protection/>
    </xf>
    <xf numFmtId="176" fontId="13" fillId="0" borderId="24" xfId="0" applyNumberFormat="1" applyFont="1" applyBorder="1" applyAlignment="1" applyProtection="1">
      <alignment horizontal="center" vertical="center" wrapText="1"/>
      <protection locked="0"/>
    </xf>
    <xf numFmtId="176" fontId="16" fillId="0" borderId="24" xfId="0" applyNumberFormat="1" applyFont="1" applyFill="1" applyBorder="1" applyAlignment="1" applyProtection="1">
      <alignment horizontal="center" vertical="center" wrapText="1"/>
      <protection/>
    </xf>
    <xf numFmtId="176" fontId="14" fillId="0" borderId="24" xfId="0" applyNumberFormat="1" applyFont="1" applyFill="1" applyBorder="1" applyAlignment="1" applyProtection="1">
      <alignment horizontal="center" vertical="center" wrapText="1"/>
      <protection/>
    </xf>
    <xf numFmtId="176" fontId="34" fillId="0" borderId="26" xfId="0" applyNumberFormat="1" applyFont="1" applyFill="1" applyBorder="1" applyAlignment="1" applyProtection="1">
      <alignment horizontal="center" vertical="center" wrapText="1"/>
      <protection/>
    </xf>
    <xf numFmtId="176" fontId="34" fillId="0" borderId="33" xfId="0" applyNumberFormat="1" applyFont="1" applyFill="1" applyBorder="1" applyAlignment="1" applyProtection="1">
      <alignment horizontal="center" vertical="center" wrapText="1"/>
      <protection/>
    </xf>
    <xf numFmtId="176" fontId="34" fillId="0" borderId="37" xfId="0" applyNumberFormat="1" applyFont="1" applyFill="1" applyBorder="1" applyAlignment="1" applyProtection="1">
      <alignment horizontal="center" vertical="center" wrapText="1"/>
      <protection/>
    </xf>
    <xf numFmtId="176" fontId="16" fillId="0" borderId="17" xfId="0" applyNumberFormat="1" applyFont="1" applyFill="1" applyBorder="1" applyAlignment="1" applyProtection="1">
      <alignment horizontal="center" vertical="top" wrapText="1"/>
      <protection locked="0"/>
    </xf>
    <xf numFmtId="176" fontId="16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19" fillId="0" borderId="0" xfId="53" applyFont="1" applyFill="1" applyAlignment="1" applyProtection="1">
      <alignment horizontal="left" wrapText="1"/>
      <protection locked="0"/>
    </xf>
    <xf numFmtId="0" fontId="119" fillId="0" borderId="0" xfId="53" applyFont="1" applyAlignment="1">
      <alignment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0" xfId="53" applyFont="1" applyAlignment="1">
      <alignment/>
      <protection/>
    </xf>
    <xf numFmtId="0" fontId="113" fillId="44" borderId="0" xfId="0" applyFont="1" applyFill="1" applyBorder="1" applyAlignment="1">
      <alignment horizontal="center" vertical="center" wrapText="1"/>
    </xf>
    <xf numFmtId="0" fontId="55" fillId="0" borderId="0" xfId="53" applyFont="1" applyFill="1" applyBorder="1" applyAlignment="1" applyProtection="1">
      <alignment horizontal="center" vertical="top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53" fillId="0" borderId="17" xfId="53" applyFont="1" applyFill="1" applyBorder="1" applyAlignment="1" applyProtection="1">
      <alignment horizontal="center" vertical="center" wrapText="1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56" fillId="0" borderId="34" xfId="53" applyFont="1" applyFill="1" applyBorder="1" applyAlignment="1" applyProtection="1">
      <alignment horizontal="center" vertical="center"/>
      <protection/>
    </xf>
    <xf numFmtId="0" fontId="56" fillId="0" borderId="20" xfId="53" applyFont="1" applyFill="1" applyBorder="1" applyAlignment="1" applyProtection="1">
      <alignment horizontal="center" vertical="center"/>
      <protection/>
    </xf>
    <xf numFmtId="0" fontId="18" fillId="0" borderId="0" xfId="53" applyFont="1" applyFill="1" applyAlignment="1" applyProtection="1">
      <alignment horizontal="center" vertical="top" wrapText="1"/>
      <protection locked="0"/>
    </xf>
    <xf numFmtId="0" fontId="54" fillId="0" borderId="0" xfId="53" applyFont="1" applyFill="1" applyAlignment="1" applyProtection="1">
      <alignment horizontal="center" vertical="top"/>
      <protection locked="0"/>
    </xf>
    <xf numFmtId="0" fontId="55" fillId="0" borderId="17" xfId="53" applyFont="1" applyBorder="1" applyAlignment="1" applyProtection="1">
      <alignment horizontal="center"/>
      <protection/>
    </xf>
    <xf numFmtId="0" fontId="55" fillId="0" borderId="17" xfId="53" applyFont="1" applyFill="1" applyBorder="1" applyAlignment="1" applyProtection="1">
      <alignment horizontal="center"/>
      <protection/>
    </xf>
    <xf numFmtId="176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42" fillId="33" borderId="34" xfId="0" applyFont="1" applyFill="1" applyBorder="1" applyAlignment="1" applyProtection="1">
      <alignment horizontal="center" vertical="center" wrapText="1"/>
      <protection/>
    </xf>
    <xf numFmtId="0" fontId="42" fillId="33" borderId="20" xfId="0" applyFont="1" applyFill="1" applyBorder="1" applyAlignment="1" applyProtection="1">
      <alignment horizontal="center" vertical="center" wrapText="1"/>
      <protection/>
    </xf>
    <xf numFmtId="0" fontId="42" fillId="33" borderId="25" xfId="0" applyFont="1" applyFill="1" applyBorder="1" applyAlignment="1" applyProtection="1">
      <alignment horizontal="center" vertical="center" wrapText="1"/>
      <protection/>
    </xf>
    <xf numFmtId="0" fontId="42" fillId="33" borderId="27" xfId="0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8" fillId="0" borderId="36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right"/>
      <protection locked="0"/>
    </xf>
    <xf numFmtId="0" fontId="18" fillId="0" borderId="0" xfId="53" applyFont="1" applyFill="1" applyAlignment="1" applyProtection="1">
      <alignment horizontal="center"/>
      <protection locked="0"/>
    </xf>
    <xf numFmtId="0" fontId="18" fillId="0" borderId="0" xfId="53" applyFont="1" applyFill="1" applyAlignment="1" applyProtection="1">
      <alignment horizontal="center" vertical="center" wrapText="1"/>
      <protection/>
    </xf>
    <xf numFmtId="0" fontId="19" fillId="0" borderId="0" xfId="53" applyFont="1" applyBorder="1" applyAlignment="1" applyProtection="1">
      <alignment horizontal="center"/>
      <protection locked="0"/>
    </xf>
    <xf numFmtId="0" fontId="1" fillId="0" borderId="38" xfId="53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 indent="1"/>
      <protection locked="0"/>
    </xf>
    <xf numFmtId="0" fontId="64" fillId="0" borderId="12" xfId="53" applyFont="1" applyFill="1" applyBorder="1" applyAlignment="1" applyProtection="1">
      <alignment horizontal="center" vertical="center"/>
      <protection/>
    </xf>
    <xf numFmtId="0" fontId="64" fillId="0" borderId="39" xfId="53" applyFont="1" applyFill="1" applyBorder="1" applyAlignment="1" applyProtection="1">
      <alignment horizontal="center" vertical="center"/>
      <protection/>
    </xf>
    <xf numFmtId="0" fontId="64" fillId="0" borderId="28" xfId="53" applyFont="1" applyFill="1" applyBorder="1" applyAlignment="1" applyProtection="1">
      <alignment horizontal="center" vertical="center"/>
      <protection/>
    </xf>
    <xf numFmtId="0" fontId="64" fillId="0" borderId="40" xfId="53" applyFont="1" applyFill="1" applyBorder="1" applyAlignment="1" applyProtection="1">
      <alignment horizontal="center" vertical="center"/>
      <protection/>
    </xf>
    <xf numFmtId="0" fontId="64" fillId="0" borderId="41" xfId="53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53" applyFont="1" applyFill="1" applyAlignment="1" applyProtection="1">
      <alignment horizontal="right" vertical="center" wrapText="1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left" vertical="center" wrapText="1" indent="15"/>
      <protection/>
    </xf>
    <xf numFmtId="0" fontId="4" fillId="0" borderId="38" xfId="53" applyFont="1" applyFill="1" applyBorder="1" applyAlignment="1" applyProtection="1">
      <alignment horizontal="center" vertical="top" wrapText="1"/>
      <protection/>
    </xf>
    <xf numFmtId="0" fontId="18" fillId="0" borderId="10" xfId="53" applyFont="1" applyFill="1" applyBorder="1" applyAlignment="1" applyProtection="1">
      <alignment horizontal="center" vertical="center" wrapText="1"/>
      <protection/>
    </xf>
    <xf numFmtId="0" fontId="18" fillId="0" borderId="42" xfId="53" applyFont="1" applyFill="1" applyBorder="1" applyAlignment="1" applyProtection="1">
      <alignment horizontal="center" vertical="center" wrapText="1"/>
      <protection/>
    </xf>
    <xf numFmtId="0" fontId="55" fillId="0" borderId="15" xfId="53" applyFont="1" applyFill="1" applyBorder="1" applyAlignment="1" applyProtection="1">
      <alignment horizontal="center" vertical="center" wrapText="1"/>
      <protection/>
    </xf>
    <xf numFmtId="0" fontId="55" fillId="0" borderId="30" xfId="53" applyFont="1" applyFill="1" applyBorder="1" applyAlignment="1" applyProtection="1">
      <alignment horizontal="center" vertical="center" wrapText="1"/>
      <protection/>
    </xf>
    <xf numFmtId="0" fontId="18" fillId="0" borderId="15" xfId="53" applyFont="1" applyFill="1" applyBorder="1" applyAlignment="1" applyProtection="1">
      <alignment horizontal="center" vertical="center" wrapText="1"/>
      <protection/>
    </xf>
    <xf numFmtId="0" fontId="18" fillId="0" borderId="16" xfId="53" applyFont="1" applyBorder="1" applyAlignment="1" applyProtection="1">
      <alignment horizontal="center" vertical="center" wrapText="1"/>
      <protection/>
    </xf>
    <xf numFmtId="0" fontId="18" fillId="0" borderId="43" xfId="53" applyFont="1" applyBorder="1" applyAlignment="1" applyProtection="1">
      <alignment horizontal="center" vertical="center" wrapText="1"/>
      <protection/>
    </xf>
    <xf numFmtId="0" fontId="51" fillId="0" borderId="32" xfId="53" applyFont="1" applyFill="1" applyBorder="1" applyAlignment="1" applyProtection="1">
      <alignment horizontal="left" vertical="center" wrapText="1"/>
      <protection/>
    </xf>
    <xf numFmtId="0" fontId="18" fillId="0" borderId="24" xfId="0" applyFont="1" applyFill="1" applyBorder="1" applyAlignment="1" applyProtection="1">
      <alignment horizont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6" fillId="0" borderId="0" xfId="53" applyFont="1" applyFill="1" applyAlignment="1" applyProtection="1">
      <alignment horizontal="right"/>
      <protection/>
    </xf>
    <xf numFmtId="0" fontId="17" fillId="0" borderId="0" xfId="53" applyFont="1" applyFill="1" applyAlignment="1" applyProtection="1">
      <alignment horizontal="center" vertical="center"/>
      <protection/>
    </xf>
    <xf numFmtId="0" fontId="19" fillId="0" borderId="0" xfId="53" applyFont="1" applyBorder="1" applyAlignment="1" applyProtection="1">
      <alignment horizontal="left" indent="15"/>
      <protection locked="0"/>
    </xf>
    <xf numFmtId="0" fontId="14" fillId="0" borderId="38" xfId="53" applyFont="1" applyFill="1" applyBorder="1" applyAlignment="1" applyProtection="1">
      <alignment horizontal="center" vertical="top"/>
      <protection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20" fillId="0" borderId="12" xfId="53" applyFont="1" applyFill="1" applyBorder="1" applyAlignment="1" applyProtection="1">
      <alignment horizontal="center" vertical="center"/>
      <protection/>
    </xf>
    <xf numFmtId="0" fontId="20" fillId="0" borderId="39" xfId="53" applyFont="1" applyFill="1" applyBorder="1" applyAlignment="1" applyProtection="1">
      <alignment horizontal="center" vertical="center"/>
      <protection/>
    </xf>
    <xf numFmtId="0" fontId="20" fillId="0" borderId="12" xfId="53" applyFont="1" applyFill="1" applyBorder="1" applyAlignment="1" applyProtection="1">
      <alignment horizontal="center" vertical="center" wrapText="1"/>
      <protection/>
    </xf>
    <xf numFmtId="0" fontId="20" fillId="0" borderId="39" xfId="53" applyFont="1" applyFill="1" applyBorder="1" applyAlignment="1" applyProtection="1">
      <alignment horizontal="center" vertical="center" wrapText="1"/>
      <protection/>
    </xf>
    <xf numFmtId="0" fontId="20" fillId="0" borderId="14" xfId="53" applyFont="1" applyFill="1" applyBorder="1" applyAlignment="1" applyProtection="1">
      <alignment horizontal="center" vertical="center"/>
      <protection/>
    </xf>
    <xf numFmtId="0" fontId="20" fillId="0" borderId="44" xfId="53" applyFont="1" applyFill="1" applyBorder="1" applyAlignment="1" applyProtection="1">
      <alignment horizontal="center" vertical="center"/>
      <protection/>
    </xf>
    <xf numFmtId="0" fontId="20" fillId="0" borderId="45" xfId="53" applyFont="1" applyFill="1" applyBorder="1" applyAlignment="1" applyProtection="1">
      <alignment horizontal="center" vertical="center"/>
      <protection/>
    </xf>
    <xf numFmtId="0" fontId="21" fillId="37" borderId="20" xfId="53" applyFont="1" applyFill="1" applyBorder="1" applyAlignment="1" applyProtection="1">
      <alignment horizontal="center" vertical="center" wrapText="1"/>
      <protection/>
    </xf>
    <xf numFmtId="176" fontId="52" fillId="44" borderId="33" xfId="0" applyNumberFormat="1" applyFont="1" applyFill="1" applyBorder="1" applyAlignment="1">
      <alignment horizontal="center" wrapText="1"/>
    </xf>
    <xf numFmtId="176" fontId="52" fillId="44" borderId="0" xfId="0" applyNumberFormat="1" applyFont="1" applyFill="1" applyBorder="1" applyAlignment="1">
      <alignment horizontal="center" wrapText="1"/>
    </xf>
    <xf numFmtId="0" fontId="9" fillId="44" borderId="0" xfId="0" applyFont="1" applyFill="1" applyAlignment="1">
      <alignment horizontal="right"/>
    </xf>
    <xf numFmtId="0" fontId="4" fillId="44" borderId="0" xfId="0" applyFont="1" applyFill="1" applyAlignment="1">
      <alignment horizontal="right"/>
    </xf>
    <xf numFmtId="0" fontId="9" fillId="44" borderId="0" xfId="0" applyFont="1" applyFill="1" applyBorder="1" applyAlignment="1">
      <alignment horizontal="center" wrapText="1"/>
    </xf>
    <xf numFmtId="176" fontId="52" fillId="44" borderId="33" xfId="0" applyNumberFormat="1" applyFont="1" applyFill="1" applyBorder="1" applyAlignment="1">
      <alignment horizontal="center" vertical="center" wrapText="1"/>
    </xf>
    <xf numFmtId="176" fontId="52" fillId="44" borderId="0" xfId="0" applyNumberFormat="1" applyFont="1" applyFill="1" applyBorder="1" applyAlignment="1">
      <alignment horizontal="center" vertical="center" wrapText="1"/>
    </xf>
    <xf numFmtId="0" fontId="3" fillId="44" borderId="25" xfId="0" applyFont="1" applyFill="1" applyBorder="1" applyAlignment="1">
      <alignment horizontal="center" vertical="center" wrapText="1"/>
    </xf>
    <xf numFmtId="0" fontId="3" fillId="44" borderId="36" xfId="0" applyFont="1" applyFill="1" applyBorder="1" applyAlignment="1">
      <alignment horizontal="center" vertical="center" wrapText="1"/>
    </xf>
    <xf numFmtId="0" fontId="3" fillId="44" borderId="27" xfId="0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 horizontal="right" wrapText="1"/>
    </xf>
    <xf numFmtId="176" fontId="2" fillId="44" borderId="33" xfId="0" applyNumberFormat="1" applyFont="1" applyFill="1" applyBorder="1" applyAlignment="1">
      <alignment horizontal="center" wrapText="1"/>
    </xf>
    <xf numFmtId="176" fontId="2" fillId="44" borderId="0" xfId="0" applyNumberFormat="1" applyFont="1" applyFill="1" applyBorder="1" applyAlignment="1">
      <alignment horizontal="center" wrapText="1"/>
    </xf>
    <xf numFmtId="0" fontId="9" fillId="44" borderId="0" xfId="0" applyFont="1" applyFill="1" applyBorder="1" applyAlignment="1">
      <alignment horizontal="right" wrapText="1"/>
    </xf>
    <xf numFmtId="0" fontId="118" fillId="44" borderId="0" xfId="0" applyFont="1" applyFill="1" applyBorder="1" applyAlignment="1">
      <alignment horizontal="right" wrapText="1"/>
    </xf>
    <xf numFmtId="0" fontId="10" fillId="44" borderId="0" xfId="0" applyFont="1" applyFill="1" applyBorder="1" applyAlignment="1">
      <alignment horizontal="center" wrapText="1"/>
    </xf>
    <xf numFmtId="0" fontId="2" fillId="44" borderId="17" xfId="0" applyFont="1" applyFill="1" applyBorder="1" applyAlignment="1">
      <alignment horizontal="center" vertical="center"/>
    </xf>
    <xf numFmtId="0" fontId="2" fillId="44" borderId="34" xfId="0" applyFont="1" applyFill="1" applyBorder="1" applyAlignment="1">
      <alignment horizontal="center" vertical="center" wrapText="1"/>
    </xf>
    <xf numFmtId="0" fontId="2" fillId="44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77;&#1083;&#1103;&#1077;&#1074;&#1072;%20&#1045;&#1040;\Desktop\&#1057;&#1054;&#1043;&#1051;&#1040;&#1057;&#1054;&#1042;&#1040;&#1056;&#1072;&#1073;&#1086;&#1095;&#1080;&#1081;%20&#1044;&#1054;%202017%20&#1088;&#1072;&#1081;&#1086;&#1085;%20-%20&#1082;&#1086;&#1087;&#1080;&#1103;\&#1058;&#1056;&#1040;&#1053;&#1057;&#1055;&#1054;&#1056;&#1058;\&#1057;&#1083;&#1072;&#1074;&#1103;&#1085;&#1089;&#1082;&#1080;&#1081;_28_08%20&#1087;&#1088;&#1080;&#1085;&#1103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порт"/>
      <sheetName val="предприятия"/>
      <sheetName val="индексы 2012 "/>
      <sheetName val="индексы 2013"/>
      <sheetName val="индексы 2014"/>
      <sheetName val="индик.план"/>
    </sheetNames>
    <sheetDataSet>
      <sheetData sheetId="0">
        <row r="12">
          <cell r="C12">
            <v>2559.143</v>
          </cell>
          <cell r="D12">
            <v>2807.905999999881</v>
          </cell>
          <cell r="E12">
            <v>2857.5629999997273</v>
          </cell>
          <cell r="F12">
            <v>3027.139447777711</v>
          </cell>
          <cell r="G12">
            <v>3280.502968245604</v>
          </cell>
          <cell r="H12">
            <v>3575.3213364554067</v>
          </cell>
        </row>
        <row r="88">
          <cell r="C88">
            <v>277.424</v>
          </cell>
          <cell r="D88">
            <v>294.18484838399996</v>
          </cell>
          <cell r="E88">
            <v>305.14911768327164</v>
          </cell>
          <cell r="F88">
            <v>314.9871252373803</v>
          </cell>
          <cell r="G88">
            <v>325.0856124724907</v>
          </cell>
          <cell r="H88">
            <v>337.5558965669354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zoomScale="80" zoomScaleNormal="80" workbookViewId="0" topLeftCell="A1">
      <selection activeCell="A40" sqref="A40"/>
    </sheetView>
  </sheetViews>
  <sheetFormatPr defaultColWidth="9.00390625" defaultRowHeight="12.75"/>
  <cols>
    <col min="1" max="1" width="51.25390625" style="41" customWidth="1"/>
    <col min="2" max="2" width="9.375" style="41" customWidth="1"/>
    <col min="3" max="3" width="10.375" style="41" customWidth="1"/>
    <col min="4" max="4" width="10.25390625" style="41" customWidth="1"/>
    <col min="5" max="5" width="10.00390625" style="41" customWidth="1"/>
    <col min="6" max="6" width="9.00390625" style="41" customWidth="1"/>
    <col min="7" max="16384" width="9.125" style="41" customWidth="1"/>
  </cols>
  <sheetData>
    <row r="1" spans="1:6" ht="20.25">
      <c r="A1" s="549" t="s">
        <v>111</v>
      </c>
      <c r="B1" s="549"/>
      <c r="C1" s="549"/>
      <c r="D1" s="549"/>
      <c r="E1" s="549"/>
      <c r="F1" s="549"/>
    </row>
    <row r="2" spans="1:6" ht="22.5" customHeight="1">
      <c r="A2" s="550" t="s">
        <v>112</v>
      </c>
      <c r="B2" s="550"/>
      <c r="C2" s="550"/>
      <c r="D2" s="550"/>
      <c r="E2" s="550"/>
      <c r="F2" s="550"/>
    </row>
    <row r="3" spans="1:6" ht="23.25" customHeight="1">
      <c r="A3" s="551"/>
      <c r="B3" s="551"/>
      <c r="C3" s="551"/>
      <c r="D3" s="551"/>
      <c r="E3" s="551"/>
      <c r="F3" s="551"/>
    </row>
    <row r="4" spans="1:6" ht="15.75">
      <c r="A4" s="40"/>
      <c r="B4" s="40"/>
      <c r="C4" s="40"/>
      <c r="D4" s="40"/>
      <c r="E4" s="40"/>
      <c r="F4" s="40"/>
    </row>
    <row r="5" ht="13.5" thickBot="1"/>
    <row r="6" spans="1:6" ht="13.5" thickBot="1">
      <c r="A6" s="552" t="s">
        <v>0</v>
      </c>
      <c r="B6" s="43" t="s">
        <v>53</v>
      </c>
      <c r="C6" s="42" t="s">
        <v>54</v>
      </c>
      <c r="D6" s="554" t="s">
        <v>56</v>
      </c>
      <c r="E6" s="44" t="s">
        <v>55</v>
      </c>
      <c r="F6" s="554" t="s">
        <v>57</v>
      </c>
    </row>
    <row r="7" spans="1:6" ht="27.75" customHeight="1" thickBot="1">
      <c r="A7" s="553"/>
      <c r="B7" s="43" t="s">
        <v>1</v>
      </c>
      <c r="C7" s="43" t="s">
        <v>25</v>
      </c>
      <c r="D7" s="555"/>
      <c r="E7" s="42" t="s">
        <v>26</v>
      </c>
      <c r="F7" s="555"/>
    </row>
    <row r="8" spans="1:6" ht="30" customHeight="1">
      <c r="A8" s="1" t="s">
        <v>51</v>
      </c>
      <c r="B8" s="54">
        <v>64.878</v>
      </c>
      <c r="C8" s="54">
        <v>63.768</v>
      </c>
      <c r="D8" s="55">
        <f>C8/B8*100</f>
        <v>98.28909645796726</v>
      </c>
      <c r="E8" s="54">
        <v>64.524</v>
      </c>
      <c r="F8" s="56">
        <f>E8/C8*100</f>
        <v>101.18554761008656</v>
      </c>
    </row>
    <row r="9" spans="1:6" ht="21.75" customHeight="1">
      <c r="A9" s="45" t="s">
        <v>142</v>
      </c>
      <c r="B9" s="46">
        <v>6.163</v>
      </c>
      <c r="C9" s="46">
        <v>6.314</v>
      </c>
      <c r="D9" s="38">
        <f aca="true" t="shared" si="0" ref="D9:D78">C9/B9*100</f>
        <v>102.45010546811616</v>
      </c>
      <c r="E9" s="57">
        <v>7</v>
      </c>
      <c r="F9" s="39">
        <f aca="true" t="shared" si="1" ref="F9:F78">E9/C9*100</f>
        <v>110.86474501108647</v>
      </c>
    </row>
    <row r="10" spans="1:6" ht="36.75" customHeight="1">
      <c r="A10" s="45" t="s">
        <v>58</v>
      </c>
      <c r="B10" s="46">
        <v>34.697</v>
      </c>
      <c r="C10" s="46">
        <v>35.2</v>
      </c>
      <c r="D10" s="38">
        <f t="shared" si="0"/>
        <v>101.44969305703664</v>
      </c>
      <c r="E10" s="46">
        <v>35.7</v>
      </c>
      <c r="F10" s="39">
        <f t="shared" si="1"/>
        <v>101.42045454545455</v>
      </c>
    </row>
    <row r="11" spans="1:6" ht="15">
      <c r="A11" s="45" t="s">
        <v>52</v>
      </c>
      <c r="B11" s="46">
        <v>30.2</v>
      </c>
      <c r="C11" s="46">
        <v>31.9</v>
      </c>
      <c r="D11" s="38">
        <f t="shared" si="0"/>
        <v>105.62913907284768</v>
      </c>
      <c r="E11" s="46">
        <v>32.4</v>
      </c>
      <c r="F11" s="39">
        <f t="shared" si="1"/>
        <v>101.56739811912226</v>
      </c>
    </row>
    <row r="12" spans="1:6" ht="28.5" customHeight="1">
      <c r="A12" s="2" t="s">
        <v>59</v>
      </c>
      <c r="B12" s="46">
        <v>12.33</v>
      </c>
      <c r="C12" s="46">
        <v>13.373</v>
      </c>
      <c r="D12" s="38">
        <f t="shared" si="0"/>
        <v>108.45904298459041</v>
      </c>
      <c r="E12" s="46">
        <v>14.55</v>
      </c>
      <c r="F12" s="39">
        <f t="shared" si="1"/>
        <v>108.80131608464818</v>
      </c>
    </row>
    <row r="13" spans="1:6" ht="28.5" customHeight="1">
      <c r="A13" s="45" t="s">
        <v>143</v>
      </c>
      <c r="B13" s="46">
        <v>40.22</v>
      </c>
      <c r="C13" s="46">
        <v>40.25</v>
      </c>
      <c r="D13" s="38">
        <f t="shared" si="0"/>
        <v>100.07458975634013</v>
      </c>
      <c r="E13" s="46">
        <v>40.257</v>
      </c>
      <c r="F13" s="39">
        <f t="shared" si="1"/>
        <v>100.01739130434781</v>
      </c>
    </row>
    <row r="14" spans="1:6" ht="28.5" customHeight="1">
      <c r="A14" s="45" t="s">
        <v>49</v>
      </c>
      <c r="B14" s="46">
        <v>2.2</v>
      </c>
      <c r="C14" s="46">
        <v>2.1</v>
      </c>
      <c r="D14" s="38">
        <f t="shared" si="0"/>
        <v>95.45454545454545</v>
      </c>
      <c r="E14" s="46">
        <v>2.1</v>
      </c>
      <c r="F14" s="39">
        <f t="shared" si="1"/>
        <v>100</v>
      </c>
    </row>
    <row r="15" spans="1:6" ht="20.25" customHeight="1">
      <c r="A15" s="45" t="s">
        <v>144</v>
      </c>
      <c r="B15" s="46">
        <v>5</v>
      </c>
      <c r="C15" s="46">
        <v>7</v>
      </c>
      <c r="D15" s="38">
        <f t="shared" si="0"/>
        <v>140</v>
      </c>
      <c r="E15" s="46">
        <v>10</v>
      </c>
      <c r="F15" s="39">
        <f t="shared" si="1"/>
        <v>142.85714285714286</v>
      </c>
    </row>
    <row r="16" spans="1:6" ht="22.5" customHeight="1">
      <c r="A16" s="45" t="s">
        <v>145</v>
      </c>
      <c r="B16" s="46">
        <v>50.5</v>
      </c>
      <c r="C16" s="46">
        <v>79.8</v>
      </c>
      <c r="D16" s="38">
        <f t="shared" si="0"/>
        <v>158.019801980198</v>
      </c>
      <c r="E16" s="46">
        <v>177.6</v>
      </c>
      <c r="F16" s="39">
        <f t="shared" si="1"/>
        <v>222.55639097744358</v>
      </c>
    </row>
    <row r="17" spans="1:6" ht="19.5" customHeight="1">
      <c r="A17" s="45" t="s">
        <v>146</v>
      </c>
      <c r="B17" s="46">
        <v>10.1</v>
      </c>
      <c r="C17" s="46">
        <v>11.4</v>
      </c>
      <c r="D17" s="38">
        <f t="shared" si="0"/>
        <v>112.87128712871288</v>
      </c>
      <c r="E17" s="46">
        <v>17.8</v>
      </c>
      <c r="F17" s="39">
        <f t="shared" si="1"/>
        <v>156.140350877193</v>
      </c>
    </row>
    <row r="18" spans="1:6" ht="18.75" customHeight="1">
      <c r="A18" s="45" t="s">
        <v>147</v>
      </c>
      <c r="B18" s="46">
        <v>16470</v>
      </c>
      <c r="C18" s="46">
        <v>16476</v>
      </c>
      <c r="D18" s="38">
        <f t="shared" si="0"/>
        <v>100.03642987249543</v>
      </c>
      <c r="E18" s="46">
        <v>16476</v>
      </c>
      <c r="F18" s="39">
        <f t="shared" si="1"/>
        <v>100</v>
      </c>
    </row>
    <row r="19" spans="1:6" ht="21" customHeight="1">
      <c r="A19" s="45" t="s">
        <v>148</v>
      </c>
      <c r="B19" s="46">
        <v>1191</v>
      </c>
      <c r="C19" s="46">
        <v>11991</v>
      </c>
      <c r="D19" s="38">
        <f t="shared" si="0"/>
        <v>1006.801007556675</v>
      </c>
      <c r="E19" s="46">
        <v>1192</v>
      </c>
      <c r="F19" s="39">
        <f t="shared" si="1"/>
        <v>9.940788925027103</v>
      </c>
    </row>
    <row r="20" spans="1:6" ht="20.25" customHeight="1">
      <c r="A20" s="45" t="s">
        <v>149</v>
      </c>
      <c r="B20" s="46">
        <v>0.2</v>
      </c>
      <c r="C20" s="46">
        <v>0.2</v>
      </c>
      <c r="D20" s="38">
        <f t="shared" si="0"/>
        <v>100</v>
      </c>
      <c r="E20" s="46">
        <v>0.2</v>
      </c>
      <c r="F20" s="39">
        <f t="shared" si="1"/>
        <v>100</v>
      </c>
    </row>
    <row r="21" spans="1:6" ht="48" customHeight="1">
      <c r="A21" s="45" t="s">
        <v>50</v>
      </c>
      <c r="B21" s="46">
        <v>0.4</v>
      </c>
      <c r="C21" s="46">
        <v>0.4</v>
      </c>
      <c r="D21" s="38">
        <f t="shared" si="0"/>
        <v>100</v>
      </c>
      <c r="E21" s="46">
        <v>0.47</v>
      </c>
      <c r="F21" s="39">
        <f t="shared" si="1"/>
        <v>117.49999999999999</v>
      </c>
    </row>
    <row r="22" spans="1:6" ht="18" customHeight="1">
      <c r="A22" s="2" t="s">
        <v>27</v>
      </c>
      <c r="B22" s="37">
        <v>585300</v>
      </c>
      <c r="C22" s="37">
        <v>573100</v>
      </c>
      <c r="D22" s="38">
        <f t="shared" si="0"/>
        <v>97.91559883820263</v>
      </c>
      <c r="E22" s="37">
        <v>771380</v>
      </c>
      <c r="F22" s="39">
        <f t="shared" si="1"/>
        <v>134.59780143081485</v>
      </c>
    </row>
    <row r="23" spans="1:6" ht="15">
      <c r="A23" s="2" t="s">
        <v>61</v>
      </c>
      <c r="B23" s="37">
        <v>83500</v>
      </c>
      <c r="C23" s="37">
        <v>40300</v>
      </c>
      <c r="D23" s="38">
        <f t="shared" si="0"/>
        <v>48.26347305389221</v>
      </c>
      <c r="E23" s="37">
        <v>25500</v>
      </c>
      <c r="F23" s="39">
        <f t="shared" si="1"/>
        <v>63.27543424317618</v>
      </c>
    </row>
    <row r="24" spans="1:6" ht="18" customHeight="1">
      <c r="A24" s="2" t="s">
        <v>62</v>
      </c>
      <c r="B24" s="37">
        <v>501800</v>
      </c>
      <c r="C24" s="37">
        <v>532800</v>
      </c>
      <c r="D24" s="38">
        <f t="shared" si="0"/>
        <v>106.17776006377042</v>
      </c>
      <c r="E24" s="37">
        <v>745880</v>
      </c>
      <c r="F24" s="39">
        <f t="shared" si="1"/>
        <v>139.9924924924925</v>
      </c>
    </row>
    <row r="25" spans="1:6" ht="19.5" customHeight="1">
      <c r="A25" s="2" t="s">
        <v>63</v>
      </c>
      <c r="B25" s="37">
        <v>2636100</v>
      </c>
      <c r="C25" s="37">
        <v>2924700</v>
      </c>
      <c r="D25" s="38">
        <f t="shared" si="0"/>
        <v>110.94799135085923</v>
      </c>
      <c r="E25" s="37">
        <v>3435400</v>
      </c>
      <c r="F25" s="39">
        <f t="shared" si="1"/>
        <v>117.46161999521318</v>
      </c>
    </row>
    <row r="26" spans="1:6" ht="19.5" customHeight="1" hidden="1">
      <c r="A26" s="2" t="s">
        <v>150</v>
      </c>
      <c r="B26" s="37"/>
      <c r="C26" s="37"/>
      <c r="D26" s="38"/>
      <c r="E26" s="37"/>
      <c r="F26" s="39"/>
    </row>
    <row r="27" spans="1:6" ht="19.5" customHeight="1">
      <c r="A27" s="2" t="s">
        <v>151</v>
      </c>
      <c r="B27" s="37">
        <v>5046500</v>
      </c>
      <c r="C27" s="37">
        <v>5630600</v>
      </c>
      <c r="D27" s="38">
        <f t="shared" si="0"/>
        <v>111.57435846626376</v>
      </c>
      <c r="E27" s="37">
        <v>6848400</v>
      </c>
      <c r="F27" s="39">
        <f t="shared" si="1"/>
        <v>121.62824565765638</v>
      </c>
    </row>
    <row r="28" spans="1:6" s="47" customFormat="1" ht="29.25" customHeight="1">
      <c r="A28" s="18" t="s">
        <v>152</v>
      </c>
      <c r="B28" s="58">
        <v>1169200</v>
      </c>
      <c r="C28" s="58">
        <v>1476800</v>
      </c>
      <c r="D28" s="38">
        <f t="shared" si="0"/>
        <v>126.30858706808074</v>
      </c>
      <c r="E28" s="58">
        <v>1794300</v>
      </c>
      <c r="F28" s="39">
        <f t="shared" si="1"/>
        <v>121.49918743228602</v>
      </c>
    </row>
    <row r="29" spans="1:6" ht="27.75" customHeight="1">
      <c r="A29" s="3" t="s">
        <v>36</v>
      </c>
      <c r="B29" s="37"/>
      <c r="C29" s="37"/>
      <c r="D29" s="38"/>
      <c r="E29" s="37"/>
      <c r="F29" s="59"/>
    </row>
    <row r="30" spans="1:6" ht="27.75" customHeight="1" hidden="1">
      <c r="A30" s="2" t="s">
        <v>153</v>
      </c>
      <c r="B30" s="37"/>
      <c r="C30" s="37"/>
      <c r="D30" s="38"/>
      <c r="E30" s="37"/>
      <c r="F30" s="59"/>
    </row>
    <row r="31" spans="1:6" ht="27.75" customHeight="1" hidden="1">
      <c r="A31" s="2" t="s">
        <v>154</v>
      </c>
      <c r="B31" s="37"/>
      <c r="C31" s="37"/>
      <c r="D31" s="38"/>
      <c r="E31" s="37"/>
      <c r="F31" s="59"/>
    </row>
    <row r="32" spans="1:6" ht="15" customHeight="1">
      <c r="A32" s="2" t="s">
        <v>117</v>
      </c>
      <c r="B32" s="37">
        <v>13.5</v>
      </c>
      <c r="C32" s="37">
        <v>11.8</v>
      </c>
      <c r="D32" s="38">
        <f t="shared" si="0"/>
        <v>87.4074074074074</v>
      </c>
      <c r="E32" s="37">
        <v>12</v>
      </c>
      <c r="F32" s="39">
        <f t="shared" si="1"/>
        <v>101.69491525423729</v>
      </c>
    </row>
    <row r="33" spans="1:6" ht="15" customHeight="1">
      <c r="A33" s="2" t="s">
        <v>118</v>
      </c>
      <c r="B33" s="37">
        <v>0.175</v>
      </c>
      <c r="C33" s="37">
        <v>0.18</v>
      </c>
      <c r="D33" s="38">
        <f t="shared" si="0"/>
        <v>102.85714285714288</v>
      </c>
      <c r="E33" s="37">
        <v>0.19</v>
      </c>
      <c r="F33" s="39">
        <f t="shared" si="1"/>
        <v>105.55555555555556</v>
      </c>
    </row>
    <row r="34" spans="1:6" ht="15" customHeight="1">
      <c r="A34" s="2" t="s">
        <v>119</v>
      </c>
      <c r="B34" s="37">
        <v>99.1</v>
      </c>
      <c r="C34" s="37">
        <v>102.4</v>
      </c>
      <c r="D34" s="38">
        <f t="shared" si="0"/>
        <v>103.32996972754793</v>
      </c>
      <c r="E34" s="37">
        <v>104.2</v>
      </c>
      <c r="F34" s="39">
        <f t="shared" si="1"/>
        <v>101.7578125</v>
      </c>
    </row>
    <row r="35" spans="1:6" ht="15" customHeight="1">
      <c r="A35" s="2" t="s">
        <v>120</v>
      </c>
      <c r="B35" s="37">
        <v>12.896</v>
      </c>
      <c r="C35" s="37">
        <v>14.7</v>
      </c>
      <c r="D35" s="38">
        <f t="shared" si="0"/>
        <v>113.98883374689825</v>
      </c>
      <c r="E35" s="37">
        <v>16.6</v>
      </c>
      <c r="F35" s="39">
        <f t="shared" si="1"/>
        <v>112.92517006802723</v>
      </c>
    </row>
    <row r="36" spans="1:6" ht="15" customHeight="1">
      <c r="A36" s="2" t="s">
        <v>121</v>
      </c>
      <c r="B36" s="37">
        <v>0.58</v>
      </c>
      <c r="C36" s="37">
        <v>0.7</v>
      </c>
      <c r="D36" s="38">
        <f t="shared" si="0"/>
        <v>120.6896551724138</v>
      </c>
      <c r="E36" s="37">
        <v>0.78</v>
      </c>
      <c r="F36" s="39">
        <f t="shared" si="1"/>
        <v>111.42857142857143</v>
      </c>
    </row>
    <row r="37" spans="1:6" ht="15" customHeight="1">
      <c r="A37" s="2" t="s">
        <v>122</v>
      </c>
      <c r="B37" s="37">
        <v>0.18</v>
      </c>
      <c r="C37" s="37">
        <v>0.35</v>
      </c>
      <c r="D37" s="38">
        <f t="shared" si="0"/>
        <v>194.44444444444443</v>
      </c>
      <c r="E37" s="37">
        <v>0.44</v>
      </c>
      <c r="F37" s="39">
        <f t="shared" si="1"/>
        <v>125.71428571428574</v>
      </c>
    </row>
    <row r="38" spans="1:6" ht="15" customHeight="1">
      <c r="A38" s="2" t="s">
        <v>123</v>
      </c>
      <c r="B38" s="37">
        <v>80.3</v>
      </c>
      <c r="C38" s="37">
        <v>79.6</v>
      </c>
      <c r="D38" s="38">
        <f t="shared" si="0"/>
        <v>99.12826899128268</v>
      </c>
      <c r="E38" s="37">
        <v>84.4</v>
      </c>
      <c r="F38" s="39">
        <f t="shared" si="1"/>
        <v>106.03015075376885</v>
      </c>
    </row>
    <row r="39" spans="1:6" ht="15" customHeight="1">
      <c r="A39" s="2" t="s">
        <v>124</v>
      </c>
      <c r="B39" s="37">
        <v>30.7</v>
      </c>
      <c r="C39" s="37">
        <v>20.1</v>
      </c>
      <c r="D39" s="38">
        <f t="shared" si="0"/>
        <v>65.47231270358307</v>
      </c>
      <c r="E39" s="37">
        <v>28.9</v>
      </c>
      <c r="F39" s="39">
        <f t="shared" si="1"/>
        <v>143.78109452736317</v>
      </c>
    </row>
    <row r="40" spans="1:6" ht="32.25" customHeight="1">
      <c r="A40" s="2" t="s">
        <v>125</v>
      </c>
      <c r="B40" s="37">
        <v>322</v>
      </c>
      <c r="C40" s="37">
        <v>328</v>
      </c>
      <c r="D40" s="38">
        <f t="shared" si="0"/>
        <v>101.86335403726707</v>
      </c>
      <c r="E40" s="37">
        <v>338</v>
      </c>
      <c r="F40" s="39">
        <f t="shared" si="1"/>
        <v>103.04878048780488</v>
      </c>
    </row>
    <row r="41" spans="1:6" ht="15" customHeight="1">
      <c r="A41" s="2" t="s">
        <v>126</v>
      </c>
      <c r="B41" s="37">
        <v>13.84</v>
      </c>
      <c r="C41" s="37">
        <v>54.27</v>
      </c>
      <c r="D41" s="38">
        <f t="shared" si="0"/>
        <v>392.12427745664746</v>
      </c>
      <c r="E41" s="37">
        <v>183.35</v>
      </c>
      <c r="F41" s="39">
        <f t="shared" si="1"/>
        <v>337.847798046803</v>
      </c>
    </row>
    <row r="42" spans="1:6" ht="15" customHeight="1">
      <c r="A42" s="2" t="s">
        <v>127</v>
      </c>
      <c r="B42" s="37">
        <v>0.015</v>
      </c>
      <c r="C42" s="37">
        <v>0.042</v>
      </c>
      <c r="D42" s="38">
        <f t="shared" si="0"/>
        <v>280</v>
      </c>
      <c r="E42" s="37">
        <v>0.09</v>
      </c>
      <c r="F42" s="39">
        <f t="shared" si="1"/>
        <v>214.28571428571428</v>
      </c>
    </row>
    <row r="43" spans="1:6" ht="15" customHeight="1">
      <c r="A43" s="2" t="s">
        <v>128</v>
      </c>
      <c r="B43" s="37">
        <v>169.071</v>
      </c>
      <c r="C43" s="37">
        <v>13.365</v>
      </c>
      <c r="D43" s="38">
        <f t="shared" si="0"/>
        <v>7.9049630037085015</v>
      </c>
      <c r="E43" s="37">
        <v>166.17</v>
      </c>
      <c r="F43" s="39">
        <f t="shared" si="1"/>
        <v>1243.3221099887764</v>
      </c>
    </row>
    <row r="44" spans="1:6" ht="15" customHeight="1">
      <c r="A44" s="2" t="s">
        <v>129</v>
      </c>
      <c r="B44" s="37">
        <v>80.84</v>
      </c>
      <c r="C44" s="37">
        <v>110.7</v>
      </c>
      <c r="D44" s="38">
        <f t="shared" si="0"/>
        <v>136.93715982187035</v>
      </c>
      <c r="E44" s="37">
        <v>120.7</v>
      </c>
      <c r="F44" s="39">
        <f t="shared" si="1"/>
        <v>109.03342366757</v>
      </c>
    </row>
    <row r="45" spans="1:6" ht="33" customHeight="1">
      <c r="A45" s="2" t="s">
        <v>130</v>
      </c>
      <c r="B45" s="37">
        <v>2.022</v>
      </c>
      <c r="C45" s="37">
        <v>1.24</v>
      </c>
      <c r="D45" s="38">
        <f t="shared" si="0"/>
        <v>61.32542037586548</v>
      </c>
      <c r="E45" s="37">
        <v>1.574</v>
      </c>
      <c r="F45" s="39">
        <f t="shared" si="1"/>
        <v>126.93548387096776</v>
      </c>
    </row>
    <row r="46" spans="1:6" ht="15" customHeight="1">
      <c r="A46" s="2" t="s">
        <v>131</v>
      </c>
      <c r="B46" s="37">
        <v>2.1</v>
      </c>
      <c r="C46" s="37">
        <v>0</v>
      </c>
      <c r="D46" s="38">
        <f t="shared" si="0"/>
        <v>0</v>
      </c>
      <c r="E46" s="37">
        <v>2.1</v>
      </c>
      <c r="F46" s="39">
        <v>0</v>
      </c>
    </row>
    <row r="47" spans="1:6" ht="32.25" customHeight="1">
      <c r="A47" s="2" t="s">
        <v>132</v>
      </c>
      <c r="B47" s="37">
        <v>10</v>
      </c>
      <c r="C47" s="37">
        <v>9.7</v>
      </c>
      <c r="D47" s="38">
        <f t="shared" si="0"/>
        <v>97</v>
      </c>
      <c r="E47" s="37">
        <v>20.1</v>
      </c>
      <c r="F47" s="39">
        <f t="shared" si="1"/>
        <v>207.21649484536084</v>
      </c>
    </row>
    <row r="48" spans="1:6" ht="31.5" customHeight="1">
      <c r="A48" s="2" t="s">
        <v>133</v>
      </c>
      <c r="B48" s="37">
        <v>10.5</v>
      </c>
      <c r="C48" s="37">
        <v>13</v>
      </c>
      <c r="D48" s="38">
        <f t="shared" si="0"/>
        <v>123.80952380952381</v>
      </c>
      <c r="E48" s="37">
        <v>13.8</v>
      </c>
      <c r="F48" s="39">
        <f t="shared" si="1"/>
        <v>106.15384615384616</v>
      </c>
    </row>
    <row r="49" spans="1:6" ht="15" customHeight="1">
      <c r="A49" s="2" t="s">
        <v>134</v>
      </c>
      <c r="B49" s="37">
        <v>570.015</v>
      </c>
      <c r="C49" s="37">
        <v>513.2</v>
      </c>
      <c r="D49" s="38">
        <f t="shared" si="0"/>
        <v>90.03271843723411</v>
      </c>
      <c r="E49" s="37">
        <v>526.8</v>
      </c>
      <c r="F49" s="39">
        <f t="shared" si="1"/>
        <v>102.65003897116132</v>
      </c>
    </row>
    <row r="50" spans="1:6" ht="15" customHeight="1">
      <c r="A50" s="2" t="s">
        <v>135</v>
      </c>
      <c r="B50" s="37">
        <v>0.35</v>
      </c>
      <c r="C50" s="37">
        <v>0.355</v>
      </c>
      <c r="D50" s="38">
        <f t="shared" si="0"/>
        <v>101.42857142857142</v>
      </c>
      <c r="E50" s="37">
        <v>0.361</v>
      </c>
      <c r="F50" s="39">
        <f t="shared" si="1"/>
        <v>101.69014084507042</v>
      </c>
    </row>
    <row r="51" spans="1:6" ht="15" customHeight="1">
      <c r="A51" s="2" t="s">
        <v>136</v>
      </c>
      <c r="B51" s="37">
        <v>1.5</v>
      </c>
      <c r="C51" s="37">
        <v>1.5</v>
      </c>
      <c r="D51" s="38">
        <f t="shared" si="0"/>
        <v>100</v>
      </c>
      <c r="E51" s="37">
        <v>1.6</v>
      </c>
      <c r="F51" s="39">
        <f t="shared" si="1"/>
        <v>106.66666666666667</v>
      </c>
    </row>
    <row r="52" spans="1:6" ht="30">
      <c r="A52" s="4" t="s">
        <v>64</v>
      </c>
      <c r="B52" s="37">
        <f>B53+B55</f>
        <v>558115.9</v>
      </c>
      <c r="C52" s="37">
        <f>C53+C55</f>
        <v>617040.8</v>
      </c>
      <c r="D52" s="38">
        <f t="shared" si="0"/>
        <v>110.55782499656435</v>
      </c>
      <c r="E52" s="37">
        <f>E53+E55</f>
        <v>696479</v>
      </c>
      <c r="F52" s="39">
        <f t="shared" si="1"/>
        <v>112.87405954355043</v>
      </c>
    </row>
    <row r="53" spans="1:6" ht="15" customHeight="1">
      <c r="A53" s="26" t="s">
        <v>94</v>
      </c>
      <c r="B53" s="37">
        <v>238625.9</v>
      </c>
      <c r="C53" s="37">
        <v>266067.8</v>
      </c>
      <c r="D53" s="38">
        <f t="shared" si="0"/>
        <v>111.49996710331946</v>
      </c>
      <c r="E53" s="37">
        <v>297995.9</v>
      </c>
      <c r="F53" s="39">
        <f t="shared" si="1"/>
        <v>111.99998646961416</v>
      </c>
    </row>
    <row r="54" spans="1:6" ht="33" customHeight="1" hidden="1">
      <c r="A54" s="26" t="s">
        <v>95</v>
      </c>
      <c r="B54" s="37"/>
      <c r="C54" s="37"/>
      <c r="D54" s="38"/>
      <c r="E54" s="37"/>
      <c r="F54" s="39"/>
    </row>
    <row r="55" spans="1:6" ht="17.25" customHeight="1">
      <c r="A55" s="26" t="s">
        <v>96</v>
      </c>
      <c r="B55" s="37">
        <v>319490</v>
      </c>
      <c r="C55" s="37">
        <v>350973</v>
      </c>
      <c r="D55" s="38">
        <f t="shared" si="0"/>
        <v>109.85414253967261</v>
      </c>
      <c r="E55" s="37">
        <v>398483.1</v>
      </c>
      <c r="F55" s="39">
        <f t="shared" si="1"/>
        <v>113.53668230889555</v>
      </c>
    </row>
    <row r="56" spans="1:6" ht="28.5">
      <c r="A56" s="3" t="s">
        <v>2</v>
      </c>
      <c r="B56" s="37"/>
      <c r="C56" s="37"/>
      <c r="D56" s="38"/>
      <c r="E56" s="37"/>
      <c r="F56" s="39"/>
    </row>
    <row r="57" spans="1:6" ht="15" customHeight="1">
      <c r="A57" s="2" t="s">
        <v>97</v>
      </c>
      <c r="B57" s="37">
        <v>2.321</v>
      </c>
      <c r="C57" s="37">
        <v>2.348</v>
      </c>
      <c r="D57" s="38">
        <f t="shared" si="0"/>
        <v>101.16329168461868</v>
      </c>
      <c r="E57" s="37">
        <v>1.731</v>
      </c>
      <c r="F57" s="39">
        <f t="shared" si="1"/>
        <v>73.72231686541738</v>
      </c>
    </row>
    <row r="58" spans="1:6" ht="15" customHeight="1" hidden="1">
      <c r="A58" s="2" t="s">
        <v>3</v>
      </c>
      <c r="B58" s="37"/>
      <c r="C58" s="37"/>
      <c r="D58" s="38"/>
      <c r="E58" s="37"/>
      <c r="F58" s="39"/>
    </row>
    <row r="59" spans="1:6" ht="15" customHeight="1">
      <c r="A59" s="2" t="s">
        <v>5</v>
      </c>
      <c r="B59" s="37">
        <v>0</v>
      </c>
      <c r="C59" s="37">
        <v>0.0875</v>
      </c>
      <c r="D59" s="38">
        <v>0</v>
      </c>
      <c r="E59" s="37">
        <v>0.0889</v>
      </c>
      <c r="F59" s="39">
        <f t="shared" si="1"/>
        <v>101.60000000000002</v>
      </c>
    </row>
    <row r="60" spans="1:6" ht="15" customHeight="1">
      <c r="A60" s="2" t="s">
        <v>6</v>
      </c>
      <c r="B60" s="37">
        <v>0.334</v>
      </c>
      <c r="C60" s="37">
        <v>0.343</v>
      </c>
      <c r="D60" s="38">
        <f t="shared" si="0"/>
        <v>102.6946107784431</v>
      </c>
      <c r="E60" s="37">
        <v>0.348</v>
      </c>
      <c r="F60" s="39">
        <f t="shared" si="1"/>
        <v>101.45772594752185</v>
      </c>
    </row>
    <row r="61" spans="1:6" ht="15" customHeight="1" hidden="1">
      <c r="A61" s="2" t="s">
        <v>155</v>
      </c>
      <c r="B61" s="37"/>
      <c r="C61" s="37"/>
      <c r="D61" s="38"/>
      <c r="E61" s="37"/>
      <c r="F61" s="39"/>
    </row>
    <row r="62" spans="1:6" ht="15">
      <c r="A62" s="2" t="s">
        <v>41</v>
      </c>
      <c r="B62" s="37">
        <v>1.804</v>
      </c>
      <c r="C62" s="37">
        <v>1.93</v>
      </c>
      <c r="D62" s="38">
        <f t="shared" si="0"/>
        <v>106.98447893569845</v>
      </c>
      <c r="E62" s="37">
        <v>1.984</v>
      </c>
      <c r="F62" s="39">
        <f t="shared" si="1"/>
        <v>102.79792746113989</v>
      </c>
    </row>
    <row r="63" spans="1:6" ht="15" hidden="1">
      <c r="A63" s="26" t="s">
        <v>94</v>
      </c>
      <c r="B63" s="37"/>
      <c r="C63" s="37"/>
      <c r="D63" s="38"/>
      <c r="E63" s="37"/>
      <c r="F63" s="39"/>
    </row>
    <row r="64" spans="1:6" ht="30" hidden="1">
      <c r="A64" s="26" t="s">
        <v>95</v>
      </c>
      <c r="B64" s="37"/>
      <c r="C64" s="37"/>
      <c r="D64" s="38"/>
      <c r="E64" s="37"/>
      <c r="F64" s="39"/>
    </row>
    <row r="65" spans="1:6" ht="15" customHeight="1">
      <c r="A65" s="26" t="s">
        <v>98</v>
      </c>
      <c r="B65" s="37">
        <v>1.804</v>
      </c>
      <c r="C65" s="37">
        <v>1.93</v>
      </c>
      <c r="D65" s="38">
        <f t="shared" si="0"/>
        <v>106.98447893569845</v>
      </c>
      <c r="E65" s="37">
        <v>1.984</v>
      </c>
      <c r="F65" s="39">
        <f t="shared" si="1"/>
        <v>102.79792746113989</v>
      </c>
    </row>
    <row r="66" spans="1:6" ht="15">
      <c r="A66" s="2" t="s">
        <v>42</v>
      </c>
      <c r="B66" s="37">
        <v>3.205</v>
      </c>
      <c r="C66" s="37">
        <v>3.594</v>
      </c>
      <c r="D66" s="38">
        <f t="shared" si="0"/>
        <v>112.13728549141966</v>
      </c>
      <c r="E66" s="37">
        <v>3.612</v>
      </c>
      <c r="F66" s="39">
        <f t="shared" si="1"/>
        <v>100.5008347245409</v>
      </c>
    </row>
    <row r="67" spans="1:6" ht="15" hidden="1">
      <c r="A67" s="26" t="s">
        <v>94</v>
      </c>
      <c r="B67" s="37"/>
      <c r="C67" s="37"/>
      <c r="D67" s="38"/>
      <c r="E67" s="37"/>
      <c r="F67" s="39"/>
    </row>
    <row r="68" spans="1:6" ht="30" hidden="1">
      <c r="A68" s="26" t="s">
        <v>95</v>
      </c>
      <c r="B68" s="37"/>
      <c r="C68" s="37"/>
      <c r="D68" s="38"/>
      <c r="E68" s="37"/>
      <c r="F68" s="39"/>
    </row>
    <row r="69" spans="1:6" ht="15.75" customHeight="1">
      <c r="A69" s="26" t="s">
        <v>98</v>
      </c>
      <c r="B69" s="37">
        <v>3.205</v>
      </c>
      <c r="C69" s="37">
        <v>3.594</v>
      </c>
      <c r="D69" s="38">
        <f t="shared" si="0"/>
        <v>112.13728549141966</v>
      </c>
      <c r="E69" s="37">
        <v>3.612</v>
      </c>
      <c r="F69" s="39">
        <f t="shared" si="1"/>
        <v>100.5008347245409</v>
      </c>
    </row>
    <row r="70" spans="1:6" ht="15.75" customHeight="1">
      <c r="A70" s="4" t="s">
        <v>73</v>
      </c>
      <c r="B70" s="37">
        <v>0.33</v>
      </c>
      <c r="C70" s="37">
        <v>0.53</v>
      </c>
      <c r="D70" s="38">
        <f t="shared" si="0"/>
        <v>160.6060606060606</v>
      </c>
      <c r="E70" s="37">
        <v>0.53</v>
      </c>
      <c r="F70" s="39">
        <f t="shared" si="1"/>
        <v>100</v>
      </c>
    </row>
    <row r="71" spans="1:6" ht="15.75" customHeight="1" hidden="1">
      <c r="A71" s="26" t="s">
        <v>94</v>
      </c>
      <c r="B71" s="37"/>
      <c r="C71" s="37"/>
      <c r="D71" s="38"/>
      <c r="E71" s="37"/>
      <c r="F71" s="39"/>
    </row>
    <row r="72" spans="1:6" ht="33.75" customHeight="1" hidden="1">
      <c r="A72" s="26" t="s">
        <v>95</v>
      </c>
      <c r="B72" s="37"/>
      <c r="C72" s="37"/>
      <c r="D72" s="38"/>
      <c r="E72" s="37"/>
      <c r="F72" s="39"/>
    </row>
    <row r="73" spans="1:6" ht="15.75" customHeight="1">
      <c r="A73" s="26" t="s">
        <v>98</v>
      </c>
      <c r="B73" s="37">
        <v>0.33</v>
      </c>
      <c r="C73" s="37">
        <v>0.53</v>
      </c>
      <c r="D73" s="38">
        <f t="shared" si="0"/>
        <v>160.6060606060606</v>
      </c>
      <c r="E73" s="37">
        <v>0.53</v>
      </c>
      <c r="F73" s="39">
        <f t="shared" si="1"/>
        <v>100</v>
      </c>
    </row>
    <row r="74" spans="1:6" ht="16.5" customHeight="1">
      <c r="A74" s="2" t="s">
        <v>43</v>
      </c>
      <c r="B74" s="37">
        <f>B75+B77</f>
        <v>6.505</v>
      </c>
      <c r="C74" s="37">
        <f>C75+C77</f>
        <v>7.054</v>
      </c>
      <c r="D74" s="38">
        <f t="shared" si="0"/>
        <v>108.43966179861646</v>
      </c>
      <c r="E74" s="37">
        <f>E75+E77</f>
        <v>7.2829999999999995</v>
      </c>
      <c r="F74" s="39">
        <f t="shared" si="1"/>
        <v>103.24638502977032</v>
      </c>
    </row>
    <row r="75" spans="1:6" ht="14.25" customHeight="1">
      <c r="A75" s="26" t="s">
        <v>94</v>
      </c>
      <c r="B75" s="37">
        <v>6.125</v>
      </c>
      <c r="C75" s="37">
        <v>6.674</v>
      </c>
      <c r="D75" s="38">
        <f t="shared" si="0"/>
        <v>108.96326530612245</v>
      </c>
      <c r="E75" s="37">
        <v>6.903</v>
      </c>
      <c r="F75" s="39">
        <f t="shared" si="1"/>
        <v>103.43122565178302</v>
      </c>
    </row>
    <row r="76" spans="1:6" ht="33" customHeight="1" hidden="1">
      <c r="A76" s="26" t="s">
        <v>95</v>
      </c>
      <c r="B76" s="37"/>
      <c r="C76" s="37"/>
      <c r="D76" s="38"/>
      <c r="E76" s="37"/>
      <c r="F76" s="39"/>
    </row>
    <row r="77" spans="1:6" ht="15">
      <c r="A77" s="26" t="s">
        <v>98</v>
      </c>
      <c r="B77" s="37">
        <v>0.38</v>
      </c>
      <c r="C77" s="37">
        <v>0.38</v>
      </c>
      <c r="D77" s="38">
        <f t="shared" si="0"/>
        <v>100</v>
      </c>
      <c r="E77" s="37">
        <v>0.38</v>
      </c>
      <c r="F77" s="39">
        <f t="shared" si="1"/>
        <v>100</v>
      </c>
    </row>
    <row r="78" spans="1:6" ht="15">
      <c r="A78" s="2" t="s">
        <v>44</v>
      </c>
      <c r="B78" s="37">
        <v>0.616</v>
      </c>
      <c r="C78" s="37">
        <v>0.546</v>
      </c>
      <c r="D78" s="38">
        <f t="shared" si="0"/>
        <v>88.63636363636364</v>
      </c>
      <c r="E78" s="37">
        <v>0.55</v>
      </c>
      <c r="F78" s="39">
        <f t="shared" si="1"/>
        <v>100.73260073260073</v>
      </c>
    </row>
    <row r="79" spans="1:6" ht="15" hidden="1">
      <c r="A79" s="26" t="s">
        <v>94</v>
      </c>
      <c r="B79" s="37"/>
      <c r="C79" s="37"/>
      <c r="D79" s="38"/>
      <c r="E79" s="37"/>
      <c r="F79" s="39"/>
    </row>
    <row r="80" spans="1:6" ht="30" hidden="1">
      <c r="A80" s="26" t="s">
        <v>95</v>
      </c>
      <c r="B80" s="37"/>
      <c r="C80" s="37"/>
      <c r="D80" s="38"/>
      <c r="E80" s="37"/>
      <c r="F80" s="39"/>
    </row>
    <row r="81" spans="1:6" ht="15">
      <c r="A81" s="26" t="s">
        <v>98</v>
      </c>
      <c r="B81" s="37">
        <v>0.616</v>
      </c>
      <c r="C81" s="37">
        <v>0.546</v>
      </c>
      <c r="D81" s="38">
        <f aca="true" t="shared" si="2" ref="D81:D151">C81/B81*100</f>
        <v>88.63636363636364</v>
      </c>
      <c r="E81" s="37">
        <v>0.55</v>
      </c>
      <c r="F81" s="39">
        <f aca="true" t="shared" si="3" ref="F81:F152">E81/C81*100</f>
        <v>100.73260073260073</v>
      </c>
    </row>
    <row r="82" spans="1:6" ht="15">
      <c r="A82" s="2" t="s">
        <v>45</v>
      </c>
      <c r="B82" s="37">
        <v>311</v>
      </c>
      <c r="C82" s="37">
        <v>316</v>
      </c>
      <c r="D82" s="38">
        <f t="shared" si="2"/>
        <v>101.60771704180065</v>
      </c>
      <c r="E82" s="37">
        <v>322</v>
      </c>
      <c r="F82" s="39">
        <f t="shared" si="3"/>
        <v>101.8987341772152</v>
      </c>
    </row>
    <row r="83" spans="1:6" ht="15" hidden="1">
      <c r="A83" s="26" t="s">
        <v>94</v>
      </c>
      <c r="B83" s="37"/>
      <c r="C83" s="37"/>
      <c r="D83" s="38"/>
      <c r="E83" s="37"/>
      <c r="F83" s="39"/>
    </row>
    <row r="84" spans="1:6" ht="30" hidden="1">
      <c r="A84" s="26" t="s">
        <v>95</v>
      </c>
      <c r="B84" s="37"/>
      <c r="C84" s="37"/>
      <c r="D84" s="38"/>
      <c r="E84" s="37"/>
      <c r="F84" s="39"/>
    </row>
    <row r="85" spans="1:6" ht="16.5" customHeight="1">
      <c r="A85" s="26" t="s">
        <v>98</v>
      </c>
      <c r="B85" s="37">
        <v>311</v>
      </c>
      <c r="C85" s="37">
        <v>316</v>
      </c>
      <c r="D85" s="38">
        <f t="shared" si="2"/>
        <v>101.60771704180065</v>
      </c>
      <c r="E85" s="37">
        <v>322</v>
      </c>
      <c r="F85" s="39">
        <f t="shared" si="3"/>
        <v>101.8987341772152</v>
      </c>
    </row>
    <row r="86" spans="1:6" ht="16.5" customHeight="1">
      <c r="A86" s="2" t="s">
        <v>156</v>
      </c>
      <c r="B86" s="37">
        <v>0.01</v>
      </c>
      <c r="C86" s="37">
        <v>0.011</v>
      </c>
      <c r="D86" s="38">
        <f t="shared" si="2"/>
        <v>109.99999999999999</v>
      </c>
      <c r="E86" s="37">
        <v>0.011</v>
      </c>
      <c r="F86" s="39">
        <f t="shared" si="3"/>
        <v>100</v>
      </c>
    </row>
    <row r="87" spans="1:6" ht="16.5" customHeight="1" hidden="1">
      <c r="A87" s="26" t="s">
        <v>94</v>
      </c>
      <c r="B87" s="37"/>
      <c r="C87" s="37"/>
      <c r="D87" s="38"/>
      <c r="E87" s="37"/>
      <c r="F87" s="39"/>
    </row>
    <row r="88" spans="1:6" ht="30.75" customHeight="1" hidden="1">
      <c r="A88" s="26" t="s">
        <v>95</v>
      </c>
      <c r="B88" s="37"/>
      <c r="C88" s="37"/>
      <c r="D88" s="38"/>
      <c r="E88" s="37"/>
      <c r="F88" s="39"/>
    </row>
    <row r="89" spans="1:6" ht="16.5" customHeight="1">
      <c r="A89" s="26" t="s">
        <v>98</v>
      </c>
      <c r="B89" s="37">
        <v>0.01</v>
      </c>
      <c r="C89" s="37">
        <v>0.011</v>
      </c>
      <c r="D89" s="38">
        <f t="shared" si="2"/>
        <v>109.99999999999999</v>
      </c>
      <c r="E89" s="37">
        <v>0.011</v>
      </c>
      <c r="F89" s="39">
        <f t="shared" si="3"/>
        <v>100</v>
      </c>
    </row>
    <row r="90" spans="1:6" ht="16.5" customHeight="1">
      <c r="A90" s="2" t="s">
        <v>157</v>
      </c>
      <c r="B90" s="37">
        <v>0.66</v>
      </c>
      <c r="C90" s="37">
        <v>0.66</v>
      </c>
      <c r="D90" s="38">
        <f t="shared" si="2"/>
        <v>100</v>
      </c>
      <c r="E90" s="37">
        <v>0.66</v>
      </c>
      <c r="F90" s="39">
        <f t="shared" si="3"/>
        <v>100</v>
      </c>
    </row>
    <row r="91" spans="1:6" ht="16.5" customHeight="1" hidden="1">
      <c r="A91" s="26" t="s">
        <v>94</v>
      </c>
      <c r="B91" s="37"/>
      <c r="C91" s="37"/>
      <c r="D91" s="38"/>
      <c r="E91" s="37"/>
      <c r="F91" s="39"/>
    </row>
    <row r="92" spans="1:6" ht="33.75" customHeight="1" hidden="1">
      <c r="A92" s="26" t="s">
        <v>95</v>
      </c>
      <c r="B92" s="37"/>
      <c r="C92" s="37"/>
      <c r="D92" s="38"/>
      <c r="E92" s="37"/>
      <c r="F92" s="39"/>
    </row>
    <row r="93" spans="1:6" ht="16.5" customHeight="1">
      <c r="A93" s="26" t="s">
        <v>98</v>
      </c>
      <c r="B93" s="37">
        <v>0.66</v>
      </c>
      <c r="C93" s="37">
        <v>0.66</v>
      </c>
      <c r="D93" s="38">
        <f t="shared" si="2"/>
        <v>100</v>
      </c>
      <c r="E93" s="37">
        <v>0.66</v>
      </c>
      <c r="F93" s="39">
        <f t="shared" si="3"/>
        <v>100</v>
      </c>
    </row>
    <row r="94" spans="1:6" ht="31.5" customHeight="1" hidden="1">
      <c r="A94" s="2" t="s">
        <v>165</v>
      </c>
      <c r="B94" s="37"/>
      <c r="C94" s="37"/>
      <c r="D94" s="38"/>
      <c r="E94" s="37"/>
      <c r="F94" s="39"/>
    </row>
    <row r="95" spans="1:6" ht="16.5" customHeight="1" hidden="1">
      <c r="A95" s="26" t="s">
        <v>94</v>
      </c>
      <c r="B95" s="37"/>
      <c r="C95" s="37"/>
      <c r="D95" s="38"/>
      <c r="E95" s="37"/>
      <c r="F95" s="39"/>
    </row>
    <row r="96" spans="1:6" ht="30.75" customHeight="1" hidden="1">
      <c r="A96" s="26" t="s">
        <v>95</v>
      </c>
      <c r="B96" s="37"/>
      <c r="C96" s="37"/>
      <c r="D96" s="38"/>
      <c r="E96" s="37"/>
      <c r="F96" s="39"/>
    </row>
    <row r="97" spans="1:6" ht="16.5" customHeight="1" hidden="1">
      <c r="A97" s="26" t="s">
        <v>98</v>
      </c>
      <c r="B97" s="37"/>
      <c r="C97" s="37"/>
      <c r="D97" s="38"/>
      <c r="E97" s="37"/>
      <c r="F97" s="39"/>
    </row>
    <row r="98" spans="1:6" ht="28.5">
      <c r="A98" s="3" t="s">
        <v>92</v>
      </c>
      <c r="B98" s="37"/>
      <c r="C98" s="37"/>
      <c r="D98" s="38"/>
      <c r="E98" s="37"/>
      <c r="F98" s="39"/>
    </row>
    <row r="99" spans="1:6" ht="14.25" customHeight="1">
      <c r="A99" s="2" t="s">
        <v>93</v>
      </c>
      <c r="B99" s="37">
        <f>B100+B102</f>
        <v>4998</v>
      </c>
      <c r="C99" s="37">
        <f>C100+C102</f>
        <v>5267</v>
      </c>
      <c r="D99" s="38">
        <f t="shared" si="2"/>
        <v>105.38215286114445</v>
      </c>
      <c r="E99" s="37">
        <f>E100+E102</f>
        <v>4954</v>
      </c>
      <c r="F99" s="39">
        <f t="shared" si="3"/>
        <v>94.0573381431555</v>
      </c>
    </row>
    <row r="100" spans="1:6" ht="17.25" customHeight="1">
      <c r="A100" s="26" t="s">
        <v>94</v>
      </c>
      <c r="B100" s="37">
        <v>4693</v>
      </c>
      <c r="C100" s="37">
        <v>4997</v>
      </c>
      <c r="D100" s="38">
        <f t="shared" si="2"/>
        <v>106.47773279352226</v>
      </c>
      <c r="E100" s="37">
        <v>4682</v>
      </c>
      <c r="F100" s="39">
        <f t="shared" si="3"/>
        <v>93.69621773063838</v>
      </c>
    </row>
    <row r="101" spans="1:6" ht="30.75" customHeight="1" hidden="1">
      <c r="A101" s="26" t="s">
        <v>95</v>
      </c>
      <c r="B101" s="37"/>
      <c r="C101" s="37"/>
      <c r="D101" s="38"/>
      <c r="E101" s="37"/>
      <c r="F101" s="39"/>
    </row>
    <row r="102" spans="1:6" ht="14.25" customHeight="1">
      <c r="A102" s="26" t="s">
        <v>98</v>
      </c>
      <c r="B102" s="37">
        <v>305</v>
      </c>
      <c r="C102" s="37">
        <v>270</v>
      </c>
      <c r="D102" s="38">
        <f t="shared" si="2"/>
        <v>88.52459016393442</v>
      </c>
      <c r="E102" s="37">
        <v>272</v>
      </c>
      <c r="F102" s="39">
        <f t="shared" si="3"/>
        <v>100.74074074074073</v>
      </c>
    </row>
    <row r="103" spans="1:6" ht="30">
      <c r="A103" s="48" t="s">
        <v>99</v>
      </c>
      <c r="B103" s="37">
        <f>B104+B106</f>
        <v>1301</v>
      </c>
      <c r="C103" s="37">
        <f>C104+C106</f>
        <v>1282</v>
      </c>
      <c r="D103" s="38">
        <f t="shared" si="2"/>
        <v>98.53958493466564</v>
      </c>
      <c r="E103" s="37">
        <f>E104+E106</f>
        <v>1433</v>
      </c>
      <c r="F103" s="39">
        <f t="shared" si="3"/>
        <v>111.77847113884556</v>
      </c>
    </row>
    <row r="104" spans="1:6" ht="15">
      <c r="A104" s="26" t="s">
        <v>94</v>
      </c>
      <c r="B104" s="37">
        <v>1200</v>
      </c>
      <c r="C104" s="37">
        <v>1200</v>
      </c>
      <c r="D104" s="38">
        <f t="shared" si="2"/>
        <v>100</v>
      </c>
      <c r="E104" s="37">
        <v>1351</v>
      </c>
      <c r="F104" s="39">
        <f t="shared" si="3"/>
        <v>112.58333333333333</v>
      </c>
    </row>
    <row r="105" spans="1:6" ht="30" hidden="1">
      <c r="A105" s="26" t="s">
        <v>95</v>
      </c>
      <c r="B105" s="37"/>
      <c r="C105" s="37"/>
      <c r="D105" s="38"/>
      <c r="E105" s="37"/>
      <c r="F105" s="39"/>
    </row>
    <row r="106" spans="1:6" ht="14.25" customHeight="1">
      <c r="A106" s="49" t="s">
        <v>98</v>
      </c>
      <c r="B106" s="37">
        <v>101</v>
      </c>
      <c r="C106" s="37">
        <v>82</v>
      </c>
      <c r="D106" s="38">
        <f t="shared" si="2"/>
        <v>81.1881188118812</v>
      </c>
      <c r="E106" s="37">
        <v>82</v>
      </c>
      <c r="F106" s="39">
        <f t="shared" si="3"/>
        <v>100</v>
      </c>
    </row>
    <row r="107" spans="1:6" ht="14.25" customHeight="1">
      <c r="A107" s="2" t="s">
        <v>100</v>
      </c>
      <c r="B107" s="37">
        <v>507</v>
      </c>
      <c r="C107" s="37">
        <v>507</v>
      </c>
      <c r="D107" s="38">
        <f t="shared" si="2"/>
        <v>100</v>
      </c>
      <c r="E107" s="37">
        <v>507</v>
      </c>
      <c r="F107" s="39">
        <f t="shared" si="3"/>
        <v>100</v>
      </c>
    </row>
    <row r="108" spans="1:6" ht="14.25" customHeight="1" hidden="1">
      <c r="A108" s="26" t="s">
        <v>94</v>
      </c>
      <c r="B108" s="37"/>
      <c r="C108" s="37"/>
      <c r="D108" s="38"/>
      <c r="E108" s="37"/>
      <c r="F108" s="39"/>
    </row>
    <row r="109" spans="1:6" ht="31.5" customHeight="1" hidden="1">
      <c r="A109" s="26" t="s">
        <v>95</v>
      </c>
      <c r="B109" s="37"/>
      <c r="C109" s="37"/>
      <c r="D109" s="38"/>
      <c r="E109" s="37"/>
      <c r="F109" s="39"/>
    </row>
    <row r="110" spans="1:6" ht="14.25" customHeight="1">
      <c r="A110" s="26" t="s">
        <v>98</v>
      </c>
      <c r="B110" s="37">
        <v>507</v>
      </c>
      <c r="C110" s="37">
        <v>507</v>
      </c>
      <c r="D110" s="38">
        <f t="shared" si="2"/>
        <v>100</v>
      </c>
      <c r="E110" s="37">
        <v>507</v>
      </c>
      <c r="F110" s="39">
        <f t="shared" si="3"/>
        <v>100</v>
      </c>
    </row>
    <row r="111" spans="1:6" ht="14.25" customHeight="1" hidden="1">
      <c r="A111" s="2" t="s">
        <v>101</v>
      </c>
      <c r="B111" s="37">
        <v>0</v>
      </c>
      <c r="C111" s="37">
        <v>0</v>
      </c>
      <c r="D111" s="38">
        <v>0</v>
      </c>
      <c r="E111" s="37">
        <v>0</v>
      </c>
      <c r="F111" s="39">
        <v>0</v>
      </c>
    </row>
    <row r="112" spans="1:6" ht="14.25" customHeight="1">
      <c r="A112" s="2" t="s">
        <v>102</v>
      </c>
      <c r="B112" s="37">
        <v>660.3</v>
      </c>
      <c r="C112" s="37">
        <v>673.4</v>
      </c>
      <c r="D112" s="38">
        <f t="shared" si="2"/>
        <v>101.98394669089808</v>
      </c>
      <c r="E112" s="37">
        <v>749.4</v>
      </c>
      <c r="F112" s="39">
        <f t="shared" si="3"/>
        <v>111.28601128601127</v>
      </c>
    </row>
    <row r="113" spans="1:6" ht="14.25" customHeight="1">
      <c r="A113" s="2"/>
      <c r="B113" s="37"/>
      <c r="C113" s="37"/>
      <c r="D113" s="38"/>
      <c r="E113" s="37"/>
      <c r="F113" s="39"/>
    </row>
    <row r="114" spans="1:6" ht="16.5" customHeight="1">
      <c r="A114" s="2"/>
      <c r="B114" s="37"/>
      <c r="C114" s="37"/>
      <c r="D114" s="38"/>
      <c r="E114" s="37"/>
      <c r="F114" s="39"/>
    </row>
    <row r="115" spans="1:6" ht="15">
      <c r="A115" s="60" t="s">
        <v>65</v>
      </c>
      <c r="B115" s="37">
        <v>4354500</v>
      </c>
      <c r="C115" s="37">
        <v>4819800</v>
      </c>
      <c r="D115" s="38">
        <f t="shared" si="2"/>
        <v>110.68549776093697</v>
      </c>
      <c r="E115" s="37">
        <v>5471465</v>
      </c>
      <c r="F115" s="39">
        <f t="shared" si="3"/>
        <v>113.5205817668783</v>
      </c>
    </row>
    <row r="116" spans="1:6" ht="15">
      <c r="A116" s="60" t="s">
        <v>66</v>
      </c>
      <c r="B116" s="37">
        <v>164700</v>
      </c>
      <c r="C116" s="37">
        <v>180600</v>
      </c>
      <c r="D116" s="38">
        <f t="shared" si="2"/>
        <v>109.65391621129325</v>
      </c>
      <c r="E116" s="37">
        <v>202273</v>
      </c>
      <c r="F116" s="39">
        <f t="shared" si="3"/>
        <v>112.00055370985605</v>
      </c>
    </row>
    <row r="117" spans="1:6" ht="15">
      <c r="A117" s="60" t="s">
        <v>67</v>
      </c>
      <c r="B117" s="37">
        <v>1204500</v>
      </c>
      <c r="C117" s="37">
        <v>1437200</v>
      </c>
      <c r="D117" s="38">
        <f t="shared" si="2"/>
        <v>119.3192195931922</v>
      </c>
      <c r="E117" s="38">
        <v>1702975.5</v>
      </c>
      <c r="F117" s="39">
        <f t="shared" si="3"/>
        <v>118.49258975786252</v>
      </c>
    </row>
    <row r="118" spans="1:6" ht="45">
      <c r="A118" s="60" t="s">
        <v>68</v>
      </c>
      <c r="B118" s="37">
        <v>9410</v>
      </c>
      <c r="C118" s="37">
        <v>11350</v>
      </c>
      <c r="D118" s="38">
        <f t="shared" si="2"/>
        <v>120.6163655685441</v>
      </c>
      <c r="E118" s="37">
        <v>15200</v>
      </c>
      <c r="F118" s="39">
        <f t="shared" si="3"/>
        <v>133.92070484581498</v>
      </c>
    </row>
    <row r="119" spans="1:6" ht="30">
      <c r="A119" s="60" t="s">
        <v>69</v>
      </c>
      <c r="B119" s="37">
        <v>335540</v>
      </c>
      <c r="C119" s="37">
        <v>370130</v>
      </c>
      <c r="D119" s="38">
        <f t="shared" si="2"/>
        <v>110.30875603504798</v>
      </c>
      <c r="E119" s="37">
        <v>407280</v>
      </c>
      <c r="F119" s="39">
        <f t="shared" si="3"/>
        <v>110.03701402210034</v>
      </c>
    </row>
    <row r="120" spans="1:6" ht="30" hidden="1">
      <c r="A120" s="60" t="s">
        <v>70</v>
      </c>
      <c r="B120" s="37"/>
      <c r="C120" s="37"/>
      <c r="D120" s="38"/>
      <c r="E120" s="37"/>
      <c r="F120" s="39"/>
    </row>
    <row r="121" spans="1:6" ht="30.75" customHeight="1">
      <c r="A121" s="60" t="s">
        <v>71</v>
      </c>
      <c r="B121" s="37">
        <v>2116540</v>
      </c>
      <c r="C121" s="37">
        <v>2083240</v>
      </c>
      <c r="D121" s="38">
        <f t="shared" si="2"/>
        <v>98.42667750196074</v>
      </c>
      <c r="E121" s="37">
        <v>2484946</v>
      </c>
      <c r="F121" s="39">
        <f t="shared" si="3"/>
        <v>119.28275186728365</v>
      </c>
    </row>
    <row r="122" spans="1:6" ht="30">
      <c r="A122" s="60" t="s">
        <v>137</v>
      </c>
      <c r="B122" s="37">
        <v>1236600</v>
      </c>
      <c r="C122" s="37">
        <v>816300</v>
      </c>
      <c r="D122" s="38">
        <f t="shared" si="2"/>
        <v>66.01164483260553</v>
      </c>
      <c r="E122" s="37">
        <v>932800</v>
      </c>
      <c r="F122" s="39">
        <f t="shared" si="3"/>
        <v>114.2717138306995</v>
      </c>
    </row>
    <row r="123" spans="1:6" ht="16.5" customHeight="1">
      <c r="A123" s="3" t="s">
        <v>7</v>
      </c>
      <c r="B123" s="37"/>
      <c r="C123" s="37"/>
      <c r="D123" s="38"/>
      <c r="E123" s="37"/>
      <c r="F123" s="59"/>
    </row>
    <row r="124" spans="1:6" ht="30">
      <c r="A124" s="2" t="s">
        <v>8</v>
      </c>
      <c r="B124" s="37">
        <v>2.079</v>
      </c>
      <c r="C124" s="37">
        <v>2.14</v>
      </c>
      <c r="D124" s="38">
        <f t="shared" si="2"/>
        <v>102.93410293410292</v>
      </c>
      <c r="E124" s="37">
        <v>2.2</v>
      </c>
      <c r="F124" s="39">
        <f t="shared" si="3"/>
        <v>102.80373831775702</v>
      </c>
    </row>
    <row r="125" spans="1:6" ht="14.25">
      <c r="A125" s="24" t="s">
        <v>9</v>
      </c>
      <c r="B125" s="37"/>
      <c r="C125" s="37"/>
      <c r="D125" s="38"/>
      <c r="E125" s="37"/>
      <c r="F125" s="39"/>
    </row>
    <row r="126" spans="1:6" ht="15">
      <c r="A126" s="2" t="s">
        <v>10</v>
      </c>
      <c r="B126" s="37">
        <v>6.923</v>
      </c>
      <c r="C126" s="37">
        <v>6.546</v>
      </c>
      <c r="D126" s="38">
        <f t="shared" si="2"/>
        <v>94.55438393759931</v>
      </c>
      <c r="E126" s="37">
        <v>6.908</v>
      </c>
      <c r="F126" s="39">
        <f t="shared" si="3"/>
        <v>105.53009471432937</v>
      </c>
    </row>
    <row r="127" spans="1:6" ht="15">
      <c r="A127" s="2" t="s">
        <v>11</v>
      </c>
      <c r="B127" s="37">
        <v>0.74</v>
      </c>
      <c r="C127" s="37">
        <v>0.72</v>
      </c>
      <c r="D127" s="38">
        <f t="shared" si="2"/>
        <v>97.29729729729729</v>
      </c>
      <c r="E127" s="37">
        <v>0.7</v>
      </c>
      <c r="F127" s="39">
        <f t="shared" si="3"/>
        <v>97.22222222222221</v>
      </c>
    </row>
    <row r="128" spans="1:6" ht="15">
      <c r="A128" s="2" t="s">
        <v>12</v>
      </c>
      <c r="B128" s="37">
        <v>1.3</v>
      </c>
      <c r="C128" s="37">
        <v>1.2</v>
      </c>
      <c r="D128" s="38">
        <f t="shared" si="2"/>
        <v>92.3076923076923</v>
      </c>
      <c r="E128" s="37">
        <v>1.1</v>
      </c>
      <c r="F128" s="39">
        <f t="shared" si="3"/>
        <v>91.66666666666667</v>
      </c>
    </row>
    <row r="129" spans="1:6" ht="15">
      <c r="A129" s="2" t="s">
        <v>13</v>
      </c>
      <c r="B129" s="38">
        <v>4</v>
      </c>
      <c r="C129" s="37">
        <v>3.9</v>
      </c>
      <c r="D129" s="38">
        <f t="shared" si="2"/>
        <v>97.5</v>
      </c>
      <c r="E129" s="37">
        <v>3.8</v>
      </c>
      <c r="F129" s="39">
        <f t="shared" si="3"/>
        <v>97.43589743589743</v>
      </c>
    </row>
    <row r="130" spans="1:6" ht="14.25">
      <c r="A130" s="24" t="s">
        <v>14</v>
      </c>
      <c r="B130" s="37"/>
      <c r="C130" s="37"/>
      <c r="D130" s="38"/>
      <c r="E130" s="37"/>
      <c r="F130" s="39"/>
    </row>
    <row r="131" spans="1:6" ht="16.5" customHeight="1">
      <c r="A131" s="26" t="s">
        <v>12</v>
      </c>
      <c r="B131" s="37">
        <v>0.2</v>
      </c>
      <c r="C131" s="37">
        <v>0.2</v>
      </c>
      <c r="D131" s="38">
        <f t="shared" si="2"/>
        <v>100</v>
      </c>
      <c r="E131" s="37">
        <v>0.18</v>
      </c>
      <c r="F131" s="39">
        <f t="shared" si="3"/>
        <v>89.99999999999999</v>
      </c>
    </row>
    <row r="132" spans="1:6" ht="16.5" customHeight="1">
      <c r="A132" s="26" t="s">
        <v>13</v>
      </c>
      <c r="B132" s="37">
        <v>0.6</v>
      </c>
      <c r="C132" s="37">
        <v>0.5</v>
      </c>
      <c r="D132" s="38">
        <f t="shared" si="2"/>
        <v>83.33333333333334</v>
      </c>
      <c r="E132" s="37">
        <v>0.5</v>
      </c>
      <c r="F132" s="39">
        <f t="shared" si="3"/>
        <v>100</v>
      </c>
    </row>
    <row r="133" spans="1:6" ht="45">
      <c r="A133" s="2" t="s">
        <v>15</v>
      </c>
      <c r="B133" s="37">
        <v>65.5</v>
      </c>
      <c r="C133" s="37">
        <v>68.8</v>
      </c>
      <c r="D133" s="38">
        <f t="shared" si="2"/>
        <v>105.03816793893131</v>
      </c>
      <c r="E133" s="38">
        <v>50</v>
      </c>
      <c r="F133" s="39">
        <f t="shared" si="3"/>
        <v>72.67441860465117</v>
      </c>
    </row>
    <row r="134" spans="1:6" ht="14.25">
      <c r="A134" s="24" t="s">
        <v>16</v>
      </c>
      <c r="B134" s="37"/>
      <c r="C134" s="37"/>
      <c r="D134" s="38"/>
      <c r="E134" s="37"/>
      <c r="F134" s="39"/>
    </row>
    <row r="135" spans="1:6" ht="30">
      <c r="A135" s="2" t="s">
        <v>17</v>
      </c>
      <c r="B135" s="37">
        <v>41.753</v>
      </c>
      <c r="C135" s="37">
        <v>47.91</v>
      </c>
      <c r="D135" s="38">
        <f t="shared" si="2"/>
        <v>114.74624577874644</v>
      </c>
      <c r="E135" s="37">
        <v>49.5</v>
      </c>
      <c r="F135" s="39">
        <f t="shared" si="3"/>
        <v>103.31872260488417</v>
      </c>
    </row>
    <row r="136" spans="1:6" ht="28.5" customHeight="1">
      <c r="A136" s="2" t="s">
        <v>18</v>
      </c>
      <c r="B136" s="37">
        <v>38.475</v>
      </c>
      <c r="C136" s="38">
        <v>29</v>
      </c>
      <c r="D136" s="38">
        <f t="shared" si="2"/>
        <v>75.37361923326836</v>
      </c>
      <c r="E136" s="37">
        <v>34.7</v>
      </c>
      <c r="F136" s="39">
        <f t="shared" si="3"/>
        <v>119.65517241379311</v>
      </c>
    </row>
    <row r="137" spans="1:6" ht="28.5" customHeight="1" hidden="1">
      <c r="A137" s="2" t="s">
        <v>19</v>
      </c>
      <c r="B137" s="37"/>
      <c r="C137" s="38"/>
      <c r="D137" s="38"/>
      <c r="E137" s="37"/>
      <c r="F137" s="39"/>
    </row>
    <row r="138" spans="1:6" ht="28.5" customHeight="1" hidden="1">
      <c r="A138" s="2" t="s">
        <v>20</v>
      </c>
      <c r="B138" s="37"/>
      <c r="C138" s="38"/>
      <c r="D138" s="38"/>
      <c r="E138" s="37"/>
      <c r="F138" s="39"/>
    </row>
    <row r="139" spans="1:6" ht="28.5" customHeight="1" hidden="1">
      <c r="A139" s="2" t="s">
        <v>21</v>
      </c>
      <c r="B139" s="37"/>
      <c r="C139" s="38"/>
      <c r="D139" s="38"/>
      <c r="E139" s="37"/>
      <c r="F139" s="39"/>
    </row>
    <row r="140" spans="1:6" ht="30">
      <c r="A140" s="2" t="s">
        <v>22</v>
      </c>
      <c r="B140" s="37">
        <v>20.7</v>
      </c>
      <c r="C140" s="37">
        <v>21.4</v>
      </c>
      <c r="D140" s="38">
        <f t="shared" si="2"/>
        <v>103.38164251207729</v>
      </c>
      <c r="E140" s="37">
        <v>22</v>
      </c>
      <c r="F140" s="39">
        <f t="shared" si="3"/>
        <v>102.80373831775702</v>
      </c>
    </row>
    <row r="141" spans="1:6" ht="28.5">
      <c r="A141" s="24" t="s">
        <v>23</v>
      </c>
      <c r="B141" s="37"/>
      <c r="C141" s="37"/>
      <c r="D141" s="38"/>
      <c r="E141" s="37"/>
      <c r="F141" s="59"/>
    </row>
    <row r="142" spans="1:6" ht="16.5" customHeight="1">
      <c r="A142" s="2" t="s">
        <v>32</v>
      </c>
      <c r="B142" s="37">
        <v>10.2</v>
      </c>
      <c r="C142" s="37">
        <v>10.2</v>
      </c>
      <c r="D142" s="38">
        <f t="shared" si="2"/>
        <v>100</v>
      </c>
      <c r="E142" s="37">
        <v>10.2</v>
      </c>
      <c r="F142" s="39">
        <f t="shared" si="3"/>
        <v>100</v>
      </c>
    </row>
    <row r="143" spans="1:6" ht="16.5" customHeight="1">
      <c r="A143" s="2" t="s">
        <v>105</v>
      </c>
      <c r="B143" s="37">
        <v>664</v>
      </c>
      <c r="C143" s="37">
        <v>664</v>
      </c>
      <c r="D143" s="38">
        <f t="shared" si="2"/>
        <v>100</v>
      </c>
      <c r="E143" s="37">
        <v>664</v>
      </c>
      <c r="F143" s="39">
        <f t="shared" si="3"/>
        <v>100</v>
      </c>
    </row>
    <row r="144" spans="1:6" ht="36" customHeight="1">
      <c r="A144" s="2" t="s">
        <v>46</v>
      </c>
      <c r="B144" s="37">
        <v>21.96</v>
      </c>
      <c r="C144" s="37">
        <v>22</v>
      </c>
      <c r="D144" s="38">
        <f t="shared" si="2"/>
        <v>100.18214936247722</v>
      </c>
      <c r="E144" s="37">
        <v>22.21</v>
      </c>
      <c r="F144" s="39">
        <f t="shared" si="3"/>
        <v>100.95454545454545</v>
      </c>
    </row>
    <row r="145" spans="1:6" ht="24.75" customHeight="1">
      <c r="A145" s="2" t="s">
        <v>33</v>
      </c>
      <c r="B145" s="37">
        <v>3.4</v>
      </c>
      <c r="C145" s="37">
        <v>3.2</v>
      </c>
      <c r="D145" s="38">
        <f t="shared" si="2"/>
        <v>94.11764705882354</v>
      </c>
      <c r="E145" s="37">
        <v>3.6</v>
      </c>
      <c r="F145" s="39">
        <f t="shared" si="3"/>
        <v>112.5</v>
      </c>
    </row>
    <row r="146" spans="1:6" ht="35.25" customHeight="1">
      <c r="A146" s="2" t="s">
        <v>34</v>
      </c>
      <c r="B146" s="37">
        <v>8.8</v>
      </c>
      <c r="C146" s="37">
        <v>8.7</v>
      </c>
      <c r="D146" s="38">
        <f t="shared" si="2"/>
        <v>98.86363636363635</v>
      </c>
      <c r="E146" s="37">
        <v>9.2</v>
      </c>
      <c r="F146" s="39">
        <f t="shared" si="3"/>
        <v>105.74712643678161</v>
      </c>
    </row>
    <row r="147" spans="1:6" ht="48.75" customHeight="1" hidden="1">
      <c r="A147" s="2" t="s">
        <v>47</v>
      </c>
      <c r="B147" s="37"/>
      <c r="C147" s="37"/>
      <c r="D147" s="38"/>
      <c r="E147" s="37"/>
      <c r="F147" s="39"/>
    </row>
    <row r="148" spans="1:6" ht="30" customHeight="1">
      <c r="A148" s="2" t="s">
        <v>24</v>
      </c>
      <c r="B148" s="37">
        <v>340</v>
      </c>
      <c r="C148" s="37">
        <v>340</v>
      </c>
      <c r="D148" s="38">
        <f t="shared" si="2"/>
        <v>100</v>
      </c>
      <c r="E148" s="37">
        <v>340</v>
      </c>
      <c r="F148" s="59">
        <f t="shared" si="3"/>
        <v>100</v>
      </c>
    </row>
    <row r="149" spans="1:6" ht="28.5" customHeight="1">
      <c r="A149" s="2" t="s">
        <v>104</v>
      </c>
      <c r="B149" s="37">
        <v>1753</v>
      </c>
      <c r="C149" s="37">
        <v>1808</v>
      </c>
      <c r="D149" s="38">
        <f t="shared" si="2"/>
        <v>103.13747860810041</v>
      </c>
      <c r="E149" s="37">
        <v>1848</v>
      </c>
      <c r="F149" s="39">
        <f t="shared" si="3"/>
        <v>102.21238938053096</v>
      </c>
    </row>
    <row r="150" spans="1:6" ht="30.75" customHeight="1">
      <c r="A150" s="2" t="s">
        <v>89</v>
      </c>
      <c r="B150" s="37">
        <v>1148</v>
      </c>
      <c r="C150" s="37">
        <v>1232</v>
      </c>
      <c r="D150" s="38">
        <f t="shared" si="2"/>
        <v>107.31707317073172</v>
      </c>
      <c r="E150" s="37">
        <v>1250</v>
      </c>
      <c r="F150" s="39">
        <f t="shared" si="3"/>
        <v>101.46103896103895</v>
      </c>
    </row>
    <row r="151" spans="1:6" ht="24.75" customHeight="1">
      <c r="A151" s="2" t="s">
        <v>106</v>
      </c>
      <c r="B151" s="37">
        <v>23.1</v>
      </c>
      <c r="C151" s="37">
        <v>24.4</v>
      </c>
      <c r="D151" s="38">
        <f t="shared" si="2"/>
        <v>105.62770562770562</v>
      </c>
      <c r="E151" s="37">
        <v>25.5</v>
      </c>
      <c r="F151" s="39">
        <f t="shared" si="3"/>
        <v>104.50819672131149</v>
      </c>
    </row>
    <row r="152" spans="1:6" ht="28.5">
      <c r="A152" s="3" t="s">
        <v>35</v>
      </c>
      <c r="B152" s="37">
        <f>SUM(B153:B156)</f>
        <v>4449</v>
      </c>
      <c r="C152" s="37">
        <f>SUM(C153:C156)</f>
        <v>5101</v>
      </c>
      <c r="D152" s="38">
        <f aca="true" t="shared" si="4" ref="D152:D172">C152/B152*100</f>
        <v>114.65497864688695</v>
      </c>
      <c r="E152" s="37">
        <f>SUM(E153:E156)</f>
        <v>5188</v>
      </c>
      <c r="F152" s="39">
        <f t="shared" si="3"/>
        <v>101.70554793177809</v>
      </c>
    </row>
    <row r="153" spans="1:6" ht="30.75" customHeight="1">
      <c r="A153" s="26" t="s">
        <v>77</v>
      </c>
      <c r="B153" s="37">
        <v>53</v>
      </c>
      <c r="C153" s="37">
        <v>51</v>
      </c>
      <c r="D153" s="38">
        <f t="shared" si="4"/>
        <v>96.22641509433963</v>
      </c>
      <c r="E153" s="37">
        <v>51</v>
      </c>
      <c r="F153" s="59">
        <f aca="true" t="shared" si="5" ref="F153:F172">E153/C153*100</f>
        <v>100</v>
      </c>
    </row>
    <row r="154" spans="1:6" ht="31.5" customHeight="1">
      <c r="A154" s="26" t="s">
        <v>78</v>
      </c>
      <c r="B154" s="37">
        <v>65</v>
      </c>
      <c r="C154" s="37">
        <v>67</v>
      </c>
      <c r="D154" s="38">
        <f t="shared" si="4"/>
        <v>103.07692307692307</v>
      </c>
      <c r="E154" s="37">
        <v>67</v>
      </c>
      <c r="F154" s="59">
        <f t="shared" si="5"/>
        <v>100</v>
      </c>
    </row>
    <row r="155" spans="1:6" ht="30" customHeight="1">
      <c r="A155" s="26" t="s">
        <v>79</v>
      </c>
      <c r="B155" s="37">
        <v>1108</v>
      </c>
      <c r="C155" s="37">
        <v>1206</v>
      </c>
      <c r="D155" s="38">
        <f t="shared" si="4"/>
        <v>108.84476534296029</v>
      </c>
      <c r="E155" s="37">
        <v>1220</v>
      </c>
      <c r="F155" s="39">
        <f t="shared" si="5"/>
        <v>101.16086235489222</v>
      </c>
    </row>
    <row r="156" spans="1:6" ht="15">
      <c r="A156" s="26" t="s">
        <v>76</v>
      </c>
      <c r="B156" s="37">
        <v>3223</v>
      </c>
      <c r="C156" s="37">
        <v>3777</v>
      </c>
      <c r="D156" s="38">
        <f t="shared" si="4"/>
        <v>117.18895439031958</v>
      </c>
      <c r="E156" s="37">
        <v>3850</v>
      </c>
      <c r="F156" s="39">
        <f t="shared" si="5"/>
        <v>101.93275086047126</v>
      </c>
    </row>
    <row r="157" spans="1:6" ht="14.25">
      <c r="A157" s="3" t="s">
        <v>138</v>
      </c>
      <c r="B157" s="37"/>
      <c r="C157" s="37"/>
      <c r="D157" s="38"/>
      <c r="E157" s="37"/>
      <c r="F157" s="39"/>
    </row>
    <row r="158" spans="1:6" ht="30">
      <c r="A158" s="2" t="s">
        <v>139</v>
      </c>
      <c r="B158" s="37">
        <v>64</v>
      </c>
      <c r="C158" s="37">
        <v>65</v>
      </c>
      <c r="D158" s="38">
        <f t="shared" si="4"/>
        <v>101.5625</v>
      </c>
      <c r="E158" s="37">
        <v>65</v>
      </c>
      <c r="F158" s="39">
        <f t="shared" si="5"/>
        <v>100</v>
      </c>
    </row>
    <row r="159" spans="1:6" ht="30">
      <c r="A159" s="2" t="s">
        <v>158</v>
      </c>
      <c r="B159" s="37">
        <v>4324</v>
      </c>
      <c r="C159" s="37">
        <v>4379</v>
      </c>
      <c r="D159" s="38">
        <f t="shared" si="4"/>
        <v>101.27197039777984</v>
      </c>
      <c r="E159" s="37">
        <v>4456</v>
      </c>
      <c r="F159" s="39">
        <f t="shared" si="5"/>
        <v>101.75839232701529</v>
      </c>
    </row>
    <row r="160" spans="1:6" ht="15">
      <c r="A160" s="2" t="s">
        <v>159</v>
      </c>
      <c r="B160" s="37">
        <v>504</v>
      </c>
      <c r="C160" s="37">
        <v>550</v>
      </c>
      <c r="D160" s="38">
        <f t="shared" si="4"/>
        <v>109.12698412698411</v>
      </c>
      <c r="E160" s="37">
        <v>590</v>
      </c>
      <c r="F160" s="39">
        <f t="shared" si="5"/>
        <v>107.27272727272728</v>
      </c>
    </row>
    <row r="161" spans="1:6" ht="15">
      <c r="A161" s="2" t="s">
        <v>160</v>
      </c>
      <c r="B161" s="37">
        <v>3820</v>
      </c>
      <c r="C161" s="37">
        <v>3829</v>
      </c>
      <c r="D161" s="38">
        <f t="shared" si="4"/>
        <v>100.23560209424083</v>
      </c>
      <c r="E161" s="37">
        <v>3866</v>
      </c>
      <c r="F161" s="39">
        <f t="shared" si="5"/>
        <v>100.96630974144685</v>
      </c>
    </row>
    <row r="162" spans="1:6" ht="67.5" customHeight="1">
      <c r="A162" s="2" t="s">
        <v>140</v>
      </c>
      <c r="B162" s="37">
        <v>19.6</v>
      </c>
      <c r="C162" s="37">
        <v>20.1</v>
      </c>
      <c r="D162" s="38">
        <f t="shared" si="4"/>
        <v>102.55102040816327</v>
      </c>
      <c r="E162" s="37">
        <v>20.3</v>
      </c>
      <c r="F162" s="39">
        <f t="shared" si="5"/>
        <v>100.99502487562188</v>
      </c>
    </row>
    <row r="163" spans="1:6" ht="75">
      <c r="A163" s="2" t="s">
        <v>141</v>
      </c>
      <c r="B163" s="37">
        <v>0</v>
      </c>
      <c r="C163" s="37">
        <v>4</v>
      </c>
      <c r="D163" s="38">
        <v>0</v>
      </c>
      <c r="E163" s="37">
        <v>9</v>
      </c>
      <c r="F163" s="39">
        <f t="shared" si="5"/>
        <v>225</v>
      </c>
    </row>
    <row r="164" spans="1:6" ht="14.25">
      <c r="A164" s="3" t="s">
        <v>80</v>
      </c>
      <c r="B164" s="37"/>
      <c r="C164" s="37"/>
      <c r="D164" s="38"/>
      <c r="E164" s="37"/>
      <c r="F164" s="59"/>
    </row>
    <row r="165" spans="1:6" ht="15">
      <c r="A165" s="2" t="s">
        <v>81</v>
      </c>
      <c r="B165" s="37">
        <v>117</v>
      </c>
      <c r="C165" s="37">
        <v>117</v>
      </c>
      <c r="D165" s="38">
        <f t="shared" si="4"/>
        <v>100</v>
      </c>
      <c r="E165" s="37">
        <v>124</v>
      </c>
      <c r="F165" s="39">
        <f t="shared" si="5"/>
        <v>105.98290598290599</v>
      </c>
    </row>
    <row r="166" spans="1:6" ht="15">
      <c r="A166" s="2" t="s">
        <v>82</v>
      </c>
      <c r="B166" s="37">
        <v>359.4</v>
      </c>
      <c r="C166" s="37">
        <v>359.4</v>
      </c>
      <c r="D166" s="38">
        <f t="shared" si="4"/>
        <v>100</v>
      </c>
      <c r="E166" s="37">
        <v>359.4</v>
      </c>
      <c r="F166" s="39">
        <f t="shared" si="5"/>
        <v>100</v>
      </c>
    </row>
    <row r="167" spans="1:6" ht="15">
      <c r="A167" s="2" t="s">
        <v>83</v>
      </c>
      <c r="B167" s="37">
        <v>63</v>
      </c>
      <c r="C167" s="37">
        <v>63</v>
      </c>
      <c r="D167" s="38">
        <f t="shared" si="4"/>
        <v>100</v>
      </c>
      <c r="E167" s="37">
        <v>63</v>
      </c>
      <c r="F167" s="39">
        <f t="shared" si="5"/>
        <v>100</v>
      </c>
    </row>
    <row r="168" spans="1:6" ht="32.25" customHeight="1">
      <c r="A168" s="2" t="s">
        <v>87</v>
      </c>
      <c r="B168" s="37">
        <v>227.2</v>
      </c>
      <c r="C168" s="37">
        <v>227.2</v>
      </c>
      <c r="D168" s="38">
        <f t="shared" si="4"/>
        <v>100</v>
      </c>
      <c r="E168" s="37">
        <v>227.2</v>
      </c>
      <c r="F168" s="39">
        <f t="shared" si="5"/>
        <v>100</v>
      </c>
    </row>
    <row r="169" spans="1:6" ht="19.5" customHeight="1">
      <c r="A169" s="26" t="s">
        <v>84</v>
      </c>
      <c r="B169" s="37">
        <v>94.5</v>
      </c>
      <c r="C169" s="37">
        <v>95.3</v>
      </c>
      <c r="D169" s="38">
        <f t="shared" si="4"/>
        <v>100.84656084656085</v>
      </c>
      <c r="E169" s="37">
        <v>96.01</v>
      </c>
      <c r="F169" s="39">
        <f t="shared" si="5"/>
        <v>100.74501573976914</v>
      </c>
    </row>
    <row r="170" spans="1:6" ht="48" customHeight="1">
      <c r="A170" s="4" t="s">
        <v>85</v>
      </c>
      <c r="B170" s="38">
        <v>87</v>
      </c>
      <c r="C170" s="38">
        <v>91</v>
      </c>
      <c r="D170" s="38">
        <f t="shared" si="4"/>
        <v>104.59770114942528</v>
      </c>
      <c r="E170" s="38">
        <v>100</v>
      </c>
      <c r="F170" s="39">
        <f t="shared" si="5"/>
        <v>109.8901098901099</v>
      </c>
    </row>
    <row r="171" spans="1:6" ht="32.25" customHeight="1">
      <c r="A171" s="4" t="s">
        <v>90</v>
      </c>
      <c r="B171" s="37">
        <v>435.71</v>
      </c>
      <c r="C171" s="37">
        <v>489</v>
      </c>
      <c r="D171" s="38">
        <f t="shared" si="4"/>
        <v>112.23061210438136</v>
      </c>
      <c r="E171" s="37">
        <v>497.6</v>
      </c>
      <c r="F171" s="39">
        <f t="shared" si="5"/>
        <v>101.75869120654397</v>
      </c>
    </row>
    <row r="172" spans="1:6" ht="33.75" customHeight="1">
      <c r="A172" s="4" t="s">
        <v>91</v>
      </c>
      <c r="B172" s="37">
        <v>75.26</v>
      </c>
      <c r="C172" s="37">
        <v>84.84</v>
      </c>
      <c r="D172" s="38">
        <f t="shared" si="4"/>
        <v>112.72920542120647</v>
      </c>
      <c r="E172" s="37">
        <v>89.79</v>
      </c>
      <c r="F172" s="39">
        <f t="shared" si="5"/>
        <v>105.83451202263083</v>
      </c>
    </row>
    <row r="173" spans="1:6" ht="15">
      <c r="A173" s="4" t="s">
        <v>161</v>
      </c>
      <c r="B173" s="37">
        <v>4350</v>
      </c>
      <c r="C173" s="37">
        <v>4350</v>
      </c>
      <c r="D173" s="38">
        <f>C173/B173*100</f>
        <v>100</v>
      </c>
      <c r="E173" s="37">
        <v>4350</v>
      </c>
      <c r="F173" s="39">
        <f>E173/C173*100</f>
        <v>100</v>
      </c>
    </row>
    <row r="174" spans="1:6" ht="15">
      <c r="A174" s="4" t="s">
        <v>162</v>
      </c>
      <c r="B174" s="37">
        <v>2061</v>
      </c>
      <c r="C174" s="37">
        <v>2061</v>
      </c>
      <c r="D174" s="38">
        <f>C174/B174*100</f>
        <v>100</v>
      </c>
      <c r="E174" s="37">
        <v>2061</v>
      </c>
      <c r="F174" s="39">
        <f>E174/C174*100</f>
        <v>100</v>
      </c>
    </row>
    <row r="175" spans="1:6" ht="15">
      <c r="A175" s="4" t="s">
        <v>163</v>
      </c>
      <c r="B175" s="37">
        <v>1113</v>
      </c>
      <c r="C175" s="37">
        <v>1113</v>
      </c>
      <c r="D175" s="38">
        <f>C175/B175*100</f>
        <v>100</v>
      </c>
      <c r="E175" s="37">
        <v>1113</v>
      </c>
      <c r="F175" s="39">
        <f>E175/C175*100</f>
        <v>100</v>
      </c>
    </row>
    <row r="176" spans="1:6" ht="15">
      <c r="A176" s="4" t="s">
        <v>164</v>
      </c>
      <c r="B176" s="37">
        <v>468</v>
      </c>
      <c r="C176" s="37">
        <v>468</v>
      </c>
      <c r="D176" s="38">
        <f>C176/B176*100</f>
        <v>100</v>
      </c>
      <c r="E176" s="37">
        <v>468</v>
      </c>
      <c r="F176" s="39">
        <f>E176/C176*100</f>
        <v>100</v>
      </c>
    </row>
    <row r="177" spans="1:6" ht="14.25">
      <c r="A177" s="61" t="s">
        <v>86</v>
      </c>
      <c r="B177" s="37"/>
      <c r="C177" s="37"/>
      <c r="D177" s="38"/>
      <c r="E177" s="37"/>
      <c r="F177" s="39"/>
    </row>
    <row r="178" spans="1:6" ht="45">
      <c r="A178" s="4" t="s">
        <v>88</v>
      </c>
      <c r="B178" s="37"/>
      <c r="C178" s="37"/>
      <c r="D178" s="38"/>
      <c r="E178" s="37">
        <v>0.07</v>
      </c>
      <c r="F178" s="39"/>
    </row>
    <row r="179" spans="1:6" ht="15">
      <c r="A179" s="51"/>
      <c r="B179" s="52"/>
      <c r="C179" s="52"/>
      <c r="D179" s="53"/>
      <c r="E179" s="52"/>
      <c r="F179" s="53"/>
    </row>
    <row r="180" spans="1:6" ht="15">
      <c r="A180" s="51"/>
      <c r="B180" s="52"/>
      <c r="C180" s="52"/>
      <c r="D180" s="53"/>
      <c r="E180" s="52"/>
      <c r="F180" s="53"/>
    </row>
    <row r="182" ht="18.75">
      <c r="A182" s="36" t="s">
        <v>113</v>
      </c>
    </row>
    <row r="183" ht="18.75">
      <c r="A183" s="36" t="s">
        <v>114</v>
      </c>
    </row>
    <row r="184" spans="1:5" ht="18.75">
      <c r="A184" s="36" t="s">
        <v>115</v>
      </c>
      <c r="E184" s="50" t="s">
        <v>116</v>
      </c>
    </row>
  </sheetData>
  <sheetProtection/>
  <mergeCells count="5">
    <mergeCell ref="A1:F1"/>
    <mergeCell ref="A2:F3"/>
    <mergeCell ref="A6:A7"/>
    <mergeCell ref="D6:D7"/>
    <mergeCell ref="F6:F7"/>
  </mergeCells>
  <printOptions horizontalCentered="1"/>
  <pageMargins left="0.2755905511811024" right="0" top="0.5905511811023623" bottom="0.5905511811023623" header="0.31496062992125984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3" width="15.00390625" style="339" customWidth="1"/>
    <col min="4" max="4" width="15.00390625" style="405" customWidth="1"/>
    <col min="5" max="9" width="15.00390625" style="339" customWidth="1"/>
    <col min="10" max="13" width="8.875" style="407" customWidth="1"/>
  </cols>
  <sheetData>
    <row r="1" spans="1:6" ht="13.5" customHeight="1">
      <c r="A1" s="335"/>
      <c r="B1" s="336"/>
      <c r="C1" s="337"/>
      <c r="D1" s="338"/>
      <c r="E1" s="607"/>
      <c r="F1" s="608"/>
    </row>
    <row r="2" spans="1:6" ht="26.25" customHeight="1">
      <c r="A2" s="335"/>
      <c r="B2" s="336"/>
      <c r="C2" s="337"/>
      <c r="D2" s="338"/>
      <c r="E2" s="340"/>
      <c r="F2" s="341"/>
    </row>
    <row r="3" spans="1:8" ht="12.75" customHeight="1">
      <c r="A3" s="616" t="s">
        <v>447</v>
      </c>
      <c r="B3" s="616"/>
      <c r="C3" s="616"/>
      <c r="D3" s="616"/>
      <c r="E3" s="616"/>
      <c r="F3" s="616"/>
      <c r="G3" s="616"/>
      <c r="H3" s="616"/>
    </row>
    <row r="4" spans="1:8" ht="12.75" customHeight="1">
      <c r="A4" s="617" t="s">
        <v>267</v>
      </c>
      <c r="B4" s="617"/>
      <c r="C4" s="617"/>
      <c r="D4" s="617"/>
      <c r="E4" s="617"/>
      <c r="F4" s="617"/>
      <c r="G4" s="617"/>
      <c r="H4" s="617"/>
    </row>
    <row r="5" spans="1:13" ht="12.75" customHeight="1">
      <c r="A5" s="610" t="s">
        <v>442</v>
      </c>
      <c r="B5" s="610"/>
      <c r="C5" s="610"/>
      <c r="D5" s="610"/>
      <c r="E5" s="610"/>
      <c r="F5" s="610"/>
      <c r="G5" s="610"/>
      <c r="H5" s="610"/>
      <c r="J5" s="609"/>
      <c r="K5" s="609"/>
      <c r="L5" s="609"/>
      <c r="M5" s="609"/>
    </row>
    <row r="6" spans="1:13" ht="12.75" customHeight="1">
      <c r="A6" s="342"/>
      <c r="B6" s="342"/>
      <c r="C6" s="343"/>
      <c r="D6" s="344"/>
      <c r="G6" s="611" t="s">
        <v>448</v>
      </c>
      <c r="H6" s="611"/>
      <c r="J6" s="408"/>
      <c r="K6" s="408"/>
      <c r="L6" s="408"/>
      <c r="M6" s="408"/>
    </row>
    <row r="7" spans="1:13" ht="15">
      <c r="A7" s="612" t="s">
        <v>200</v>
      </c>
      <c r="B7" s="614" t="s">
        <v>449</v>
      </c>
      <c r="C7" s="618" t="s">
        <v>1</v>
      </c>
      <c r="D7" s="618"/>
      <c r="E7" s="345" t="s">
        <v>25</v>
      </c>
      <c r="F7" s="619" t="s">
        <v>26</v>
      </c>
      <c r="G7" s="619"/>
      <c r="H7" s="619"/>
      <c r="J7" s="409"/>
      <c r="K7" s="409"/>
      <c r="L7" s="409"/>
      <c r="M7" s="409"/>
    </row>
    <row r="8" spans="1:13" ht="15">
      <c r="A8" s="613"/>
      <c r="B8" s="615"/>
      <c r="C8" s="346" t="s">
        <v>167</v>
      </c>
      <c r="D8" s="347" t="s">
        <v>278</v>
      </c>
      <c r="E8" s="346" t="s">
        <v>279</v>
      </c>
      <c r="F8" s="346" t="s">
        <v>280</v>
      </c>
      <c r="G8" s="346" t="s">
        <v>281</v>
      </c>
      <c r="H8" s="346" t="s">
        <v>282</v>
      </c>
      <c r="K8" s="410"/>
      <c r="L8" s="410"/>
      <c r="M8" s="410"/>
    </row>
    <row r="9" spans="1:13" ht="118.5" customHeight="1">
      <c r="A9" s="348" t="s">
        <v>450</v>
      </c>
      <c r="B9" s="349" t="s">
        <v>196</v>
      </c>
      <c r="C9" s="350">
        <f>'[1]транспорт'!C12</f>
        <v>2559.143</v>
      </c>
      <c r="D9" s="351">
        <f>'[1]транспорт'!D12</f>
        <v>2807.905999999881</v>
      </c>
      <c r="E9" s="350">
        <f>'[1]транспорт'!E12</f>
        <v>2857.5629999997273</v>
      </c>
      <c r="F9" s="350">
        <f>'[1]транспорт'!F12</f>
        <v>3027.139447777711</v>
      </c>
      <c r="G9" s="350">
        <f>'[1]транспорт'!G12</f>
        <v>3280.502968245604</v>
      </c>
      <c r="H9" s="350">
        <f>'[1]транспорт'!H12</f>
        <v>3575.3213364554067</v>
      </c>
      <c r="K9" s="410"/>
      <c r="L9" s="410"/>
      <c r="M9" s="410"/>
    </row>
    <row r="10" spans="1:13" ht="66" customHeight="1">
      <c r="A10" s="348" t="s">
        <v>451</v>
      </c>
      <c r="B10" s="349" t="s">
        <v>196</v>
      </c>
      <c r="C10" s="350">
        <f aca="true" t="shared" si="0" ref="C10:H10">C15+C19+C23+C27+C31+C35</f>
        <v>2559.143</v>
      </c>
      <c r="D10" s="351">
        <f t="shared" si="0"/>
        <v>2807.905999999881</v>
      </c>
      <c r="E10" s="350">
        <f t="shared" si="0"/>
        <v>2857.5629999997273</v>
      </c>
      <c r="F10" s="350">
        <f t="shared" si="0"/>
        <v>3027.1394477777108</v>
      </c>
      <c r="G10" s="350">
        <f t="shared" si="0"/>
        <v>3280.502968245603</v>
      </c>
      <c r="H10" s="350">
        <f t="shared" si="0"/>
        <v>3575.3213364554053</v>
      </c>
      <c r="K10" s="410"/>
      <c r="L10" s="410"/>
      <c r="M10" s="410"/>
    </row>
    <row r="11" spans="1:13" ht="52.5" customHeight="1">
      <c r="A11" s="352" t="s">
        <v>443</v>
      </c>
      <c r="B11" s="353" t="s">
        <v>452</v>
      </c>
      <c r="C11" s="350">
        <v>114</v>
      </c>
      <c r="D11" s="351">
        <f>D13/C13*100</f>
        <v>105.1093905564603</v>
      </c>
      <c r="E11" s="350">
        <f>E13/D13*100</f>
        <v>97.41811908775587</v>
      </c>
      <c r="F11" s="350">
        <f>F13/E13*100</f>
        <v>100.3019173235707</v>
      </c>
      <c r="G11" s="350">
        <f>G13/F13*100</f>
        <v>103.80459188427949</v>
      </c>
      <c r="H11" s="350">
        <f>H13/G13*100</f>
        <v>104.60191456353596</v>
      </c>
      <c r="K11" s="410"/>
      <c r="L11" s="410"/>
      <c r="M11" s="410"/>
    </row>
    <row r="12" spans="1:13" ht="78.75" customHeight="1">
      <c r="A12" s="352" t="s">
        <v>453</v>
      </c>
      <c r="B12" s="353" t="s">
        <v>452</v>
      </c>
      <c r="C12" s="350">
        <v>105.3</v>
      </c>
      <c r="D12" s="351">
        <f>D10/D11/C10*10000</f>
        <v>104.38701833924054</v>
      </c>
      <c r="E12" s="350">
        <f>E10/E11/D10*10000</f>
        <v>104.46564954737002</v>
      </c>
      <c r="F12" s="350">
        <f>F10/F11/E10*10000</f>
        <v>105.6154317481573</v>
      </c>
      <c r="G12" s="350">
        <f>G10/G11/F10*10000</f>
        <v>104.39782293048692</v>
      </c>
      <c r="H12" s="350">
        <f>H10/H11/G10*10000</f>
        <v>104.19215292464662</v>
      </c>
      <c r="J12" s="412"/>
      <c r="K12" s="412"/>
      <c r="L12" s="410"/>
      <c r="M12" s="410"/>
    </row>
    <row r="13" spans="1:13" ht="30" customHeight="1">
      <c r="A13" s="354" t="s">
        <v>419</v>
      </c>
      <c r="B13" s="355" t="s">
        <v>196</v>
      </c>
      <c r="C13" s="350">
        <f aca="true" t="shared" si="1" ref="C13:H13">C18+C22+C26+C30+C34+C38</f>
        <v>2559.143</v>
      </c>
      <c r="D13" s="351">
        <f t="shared" si="1"/>
        <v>2689.8996107683147</v>
      </c>
      <c r="E13" s="350">
        <f t="shared" si="1"/>
        <v>2620.4496061593586</v>
      </c>
      <c r="F13" s="350">
        <f t="shared" si="1"/>
        <v>2628.361197475794</v>
      </c>
      <c r="G13" s="350">
        <f t="shared" si="1"/>
        <v>2728.3596142845095</v>
      </c>
      <c r="H13" s="350">
        <f t="shared" si="1"/>
        <v>2853.9163927199015</v>
      </c>
      <c r="J13" s="412"/>
      <c r="K13" s="412"/>
      <c r="L13" s="410"/>
      <c r="M13" s="410"/>
    </row>
    <row r="14" spans="1:13" ht="118.5" customHeight="1">
      <c r="A14" s="356" t="s">
        <v>454</v>
      </c>
      <c r="B14" s="357"/>
      <c r="C14" s="358"/>
      <c r="D14" s="351"/>
      <c r="E14" s="358"/>
      <c r="F14" s="358"/>
      <c r="G14" s="359"/>
      <c r="H14" s="359"/>
      <c r="J14" s="412"/>
      <c r="K14" s="412"/>
      <c r="L14" s="410"/>
      <c r="M14" s="410"/>
    </row>
    <row r="15" spans="1:13" ht="60.75" customHeight="1">
      <c r="A15" s="360" t="s">
        <v>455</v>
      </c>
      <c r="B15" s="361" t="s">
        <v>196</v>
      </c>
      <c r="C15" s="362">
        <v>40.602</v>
      </c>
      <c r="D15" s="363">
        <v>29.934</v>
      </c>
      <c r="E15" s="364">
        <v>26.941</v>
      </c>
      <c r="F15" s="364">
        <v>29.4</v>
      </c>
      <c r="G15" s="365">
        <v>34.2</v>
      </c>
      <c r="H15" s="365">
        <v>39.7</v>
      </c>
      <c r="I15" s="366" t="s">
        <v>456</v>
      </c>
      <c r="J15" s="412"/>
      <c r="K15" s="412"/>
      <c r="L15" s="410"/>
      <c r="M15" s="410"/>
    </row>
    <row r="16" spans="1:13" ht="52.5" customHeight="1">
      <c r="A16" s="327" t="s">
        <v>443</v>
      </c>
      <c r="B16" s="353" t="s">
        <v>452</v>
      </c>
      <c r="C16" s="367">
        <v>101.2531328320802</v>
      </c>
      <c r="D16" s="351">
        <v>68.3275553704</v>
      </c>
      <c r="E16" s="358">
        <v>79.4363073902</v>
      </c>
      <c r="F16" s="358">
        <v>102.466997523</v>
      </c>
      <c r="G16" s="368">
        <v>108.513554675</v>
      </c>
      <c r="H16" s="368">
        <v>110.448973686</v>
      </c>
      <c r="J16" s="412"/>
      <c r="K16" s="412"/>
      <c r="L16" s="410"/>
      <c r="M16" s="410"/>
    </row>
    <row r="17" spans="1:13" ht="78.75" customHeight="1">
      <c r="A17" s="327" t="s">
        <v>453</v>
      </c>
      <c r="B17" s="353" t="s">
        <v>452</v>
      </c>
      <c r="C17" s="367">
        <v>100.5</v>
      </c>
      <c r="D17" s="351">
        <v>107.85</v>
      </c>
      <c r="E17" s="358">
        <v>113.25</v>
      </c>
      <c r="F17" s="358">
        <v>106.5</v>
      </c>
      <c r="G17" s="359">
        <v>107.2</v>
      </c>
      <c r="H17" s="359">
        <v>105.1</v>
      </c>
      <c r="J17" s="412"/>
      <c r="K17" s="412"/>
      <c r="L17" s="410"/>
      <c r="M17" s="410"/>
    </row>
    <row r="18" spans="1:13" ht="30" customHeight="1">
      <c r="A18" s="369" t="s">
        <v>419</v>
      </c>
      <c r="B18" s="355" t="s">
        <v>196</v>
      </c>
      <c r="C18" s="370">
        <v>40.602</v>
      </c>
      <c r="D18" s="371">
        <f>C18*D16/100</f>
        <v>27.742354031489807</v>
      </c>
      <c r="E18" s="372">
        <f>D18*E16/100</f>
        <v>22.037501625731785</v>
      </c>
      <c r="F18" s="372">
        <f>E18*F16/100</f>
        <v>22.581166244969673</v>
      </c>
      <c r="G18" s="372">
        <f>F18*G16/100</f>
        <v>24.50362617948781</v>
      </c>
      <c r="H18" s="372">
        <f>G18*H16/100</f>
        <v>27.0640036310983</v>
      </c>
      <c r="J18" s="412"/>
      <c r="K18" s="412"/>
      <c r="L18" s="410"/>
      <c r="M18" s="410"/>
    </row>
    <row r="19" spans="1:13" ht="60.75" customHeight="1">
      <c r="A19" s="373" t="s">
        <v>457</v>
      </c>
      <c r="B19" s="361" t="s">
        <v>196</v>
      </c>
      <c r="C19" s="362">
        <v>7.1</v>
      </c>
      <c r="D19" s="374">
        <v>7.442</v>
      </c>
      <c r="E19" s="375">
        <v>7.575</v>
      </c>
      <c r="F19" s="375">
        <v>7.71</v>
      </c>
      <c r="G19" s="376">
        <v>7.89</v>
      </c>
      <c r="H19" s="376">
        <v>8.1</v>
      </c>
      <c r="I19" s="330" t="s">
        <v>458</v>
      </c>
      <c r="J19" s="412"/>
      <c r="K19" s="412"/>
      <c r="L19" s="410"/>
      <c r="M19" s="410"/>
    </row>
    <row r="20" spans="1:13" ht="52.5" customHeight="1">
      <c r="A20" s="327" t="s">
        <v>443</v>
      </c>
      <c r="B20" s="353" t="s">
        <v>452</v>
      </c>
      <c r="C20" s="367">
        <v>90.52975847043</v>
      </c>
      <c r="D20" s="351">
        <v>104.816901408</v>
      </c>
      <c r="E20" s="358">
        <v>101.78715399</v>
      </c>
      <c r="F20" s="358">
        <v>101.782178217</v>
      </c>
      <c r="G20" s="368">
        <v>102.33463035</v>
      </c>
      <c r="H20" s="368">
        <v>102.661596958</v>
      </c>
      <c r="J20" s="412"/>
      <c r="K20" s="412"/>
      <c r="L20" s="410"/>
      <c r="M20" s="410"/>
    </row>
    <row r="21" spans="1:13" ht="52.5" customHeight="1">
      <c r="A21" s="327" t="s">
        <v>444</v>
      </c>
      <c r="B21" s="353" t="s">
        <v>452</v>
      </c>
      <c r="C21" s="367">
        <v>98.75</v>
      </c>
      <c r="D21" s="351">
        <v>100</v>
      </c>
      <c r="E21" s="358">
        <v>100</v>
      </c>
      <c r="F21" s="358">
        <v>100</v>
      </c>
      <c r="G21" s="368">
        <v>100</v>
      </c>
      <c r="H21" s="368">
        <v>100</v>
      </c>
      <c r="J21" s="412"/>
      <c r="K21" s="412"/>
      <c r="L21" s="410"/>
      <c r="M21" s="410"/>
    </row>
    <row r="22" spans="1:13" ht="30" customHeight="1">
      <c r="A22" s="369" t="s">
        <v>419</v>
      </c>
      <c r="B22" s="361" t="s">
        <v>196</v>
      </c>
      <c r="C22" s="377">
        <v>7.1</v>
      </c>
      <c r="D22" s="378">
        <f>C22*D20/100</f>
        <v>7.441999999968</v>
      </c>
      <c r="E22" s="379">
        <f>D22*E20/100</f>
        <v>7.574999999903228</v>
      </c>
      <c r="F22" s="379">
        <f>E22*F20/100</f>
        <v>7.709999999839252</v>
      </c>
      <c r="G22" s="379">
        <f>F22*G20/100</f>
        <v>7.889999999820499</v>
      </c>
      <c r="H22" s="379">
        <f>G22*H20/100</f>
        <v>8.099999999801922</v>
      </c>
      <c r="J22" s="412"/>
      <c r="K22" s="412"/>
      <c r="L22" s="410"/>
      <c r="M22" s="410"/>
    </row>
    <row r="23" spans="1:13" ht="51" customHeight="1">
      <c r="A23" s="380" t="s">
        <v>459</v>
      </c>
      <c r="B23" s="361" t="s">
        <v>196</v>
      </c>
      <c r="C23" s="362">
        <v>313.533</v>
      </c>
      <c r="D23" s="374">
        <v>446.685</v>
      </c>
      <c r="E23" s="375">
        <v>463.212</v>
      </c>
      <c r="F23" s="375">
        <v>479.054</v>
      </c>
      <c r="G23" s="376">
        <v>497.411</v>
      </c>
      <c r="H23" s="376">
        <v>521.8</v>
      </c>
      <c r="I23" s="330" t="s">
        <v>460</v>
      </c>
      <c r="J23" s="412"/>
      <c r="K23" s="412"/>
      <c r="L23" s="410"/>
      <c r="M23" s="410"/>
    </row>
    <row r="24" spans="1:13" ht="52.5" customHeight="1">
      <c r="A24" s="327" t="s">
        <v>443</v>
      </c>
      <c r="B24" s="353" t="s">
        <v>452</v>
      </c>
      <c r="C24" s="367">
        <v>109.28556845749398</v>
      </c>
      <c r="D24" s="351">
        <v>123.885440808</v>
      </c>
      <c r="E24" s="358">
        <f>E23/(D23*E25/10000)</f>
        <v>103.69992276436415</v>
      </c>
      <c r="F24" s="358">
        <f>F23/(E23*F25/10000)</f>
        <v>100.89759248412412</v>
      </c>
      <c r="G24" s="358">
        <f>G23/(F23*G25/10000)</f>
        <v>101.29944106306262</v>
      </c>
      <c r="H24" s="358">
        <f>H23/(G23*H25/10000)</f>
        <v>101.25790416133813</v>
      </c>
      <c r="J24" s="412"/>
      <c r="K24" s="412"/>
      <c r="L24" s="410"/>
      <c r="M24" s="410"/>
    </row>
    <row r="25" spans="1:13" ht="52.5" customHeight="1">
      <c r="A25" s="327" t="s">
        <v>444</v>
      </c>
      <c r="B25" s="353" t="s">
        <v>452</v>
      </c>
      <c r="C25" s="367">
        <v>107.4</v>
      </c>
      <c r="D25" s="351">
        <v>115</v>
      </c>
      <c r="E25" s="358">
        <v>100</v>
      </c>
      <c r="F25" s="358">
        <v>102.5</v>
      </c>
      <c r="G25" s="359">
        <v>102.5</v>
      </c>
      <c r="H25" s="359">
        <v>103.6</v>
      </c>
      <c r="J25" s="412"/>
      <c r="K25" s="412"/>
      <c r="L25" s="410"/>
      <c r="M25" s="410"/>
    </row>
    <row r="26" spans="1:13" ht="30" customHeight="1">
      <c r="A26" s="369" t="s">
        <v>419</v>
      </c>
      <c r="B26" s="355" t="s">
        <v>196</v>
      </c>
      <c r="C26" s="370">
        <v>313.533</v>
      </c>
      <c r="D26" s="371">
        <f>C26*D24/100</f>
        <v>388.4217391285467</v>
      </c>
      <c r="E26" s="372">
        <f>D26*E24/100</f>
        <v>402.7930434763029</v>
      </c>
      <c r="F26" s="372">
        <f>E26*F24/100</f>
        <v>406.40848356112093</v>
      </c>
      <c r="G26" s="372">
        <f>F26*G24/100</f>
        <v>411.6895222802842</v>
      </c>
      <c r="H26" s="372">
        <f>G26*H24/100</f>
        <v>416.868181912841</v>
      </c>
      <c r="J26" s="412"/>
      <c r="K26" s="412"/>
      <c r="L26" s="410"/>
      <c r="M26" s="410"/>
    </row>
    <row r="27" spans="1:13" ht="71.25" customHeight="1">
      <c r="A27" s="380" t="s">
        <v>461</v>
      </c>
      <c r="B27" s="361" t="s">
        <v>196</v>
      </c>
      <c r="C27" s="362">
        <v>1465.475</v>
      </c>
      <c r="D27" s="374">
        <v>1750.404</v>
      </c>
      <c r="E27" s="362">
        <v>1852.59</v>
      </c>
      <c r="F27" s="362">
        <v>2004.1</v>
      </c>
      <c r="G27" s="362">
        <v>2210</v>
      </c>
      <c r="H27" s="376">
        <v>2450</v>
      </c>
      <c r="I27" s="330" t="s">
        <v>462</v>
      </c>
      <c r="J27" s="412"/>
      <c r="K27" s="412"/>
      <c r="L27" s="410"/>
      <c r="M27" s="410"/>
    </row>
    <row r="28" spans="1:13" ht="52.5" customHeight="1">
      <c r="A28" s="327" t="s">
        <v>443</v>
      </c>
      <c r="B28" s="353" t="s">
        <v>452</v>
      </c>
      <c r="C28" s="367">
        <v>122.6278269338406</v>
      </c>
      <c r="D28" s="351">
        <f>D27/(C27*D29/10000)</f>
        <v>117.3308197711498</v>
      </c>
      <c r="E28" s="358">
        <f>E27/(D27*E29/10000)</f>
        <v>100.60632346967668</v>
      </c>
      <c r="F28" s="358">
        <f>F27/(E27*F29/10000)</f>
        <v>101.67131591873795</v>
      </c>
      <c r="G28" s="358">
        <f>G27/(F27*G29/10000)</f>
        <v>105.22322368914718</v>
      </c>
      <c r="H28" s="358">
        <f>H27/(G27*H29/10000)</f>
        <v>106.28928907649792</v>
      </c>
      <c r="J28" s="412"/>
      <c r="K28" s="412"/>
      <c r="L28" s="410"/>
      <c r="M28" s="410"/>
    </row>
    <row r="29" spans="1:13" ht="52.5" customHeight="1">
      <c r="A29" s="327" t="s">
        <v>444</v>
      </c>
      <c r="B29" s="353" t="s">
        <v>452</v>
      </c>
      <c r="C29" s="367">
        <v>103.2</v>
      </c>
      <c r="D29" s="351">
        <v>101.8</v>
      </c>
      <c r="E29" s="358">
        <v>105.2</v>
      </c>
      <c r="F29" s="358">
        <v>106.4</v>
      </c>
      <c r="G29" s="359">
        <v>104.8</v>
      </c>
      <c r="H29" s="359">
        <v>104.3</v>
      </c>
      <c r="J29" s="412"/>
      <c r="K29" s="412"/>
      <c r="L29" s="410"/>
      <c r="M29" s="410"/>
    </row>
    <row r="30" spans="1:13" ht="30" customHeight="1">
      <c r="A30" s="369" t="s">
        <v>419</v>
      </c>
      <c r="B30" s="355" t="s">
        <v>196</v>
      </c>
      <c r="C30" s="370">
        <v>1465.475</v>
      </c>
      <c r="D30" s="371">
        <f>C30*D28/100</f>
        <v>1719.4538310412574</v>
      </c>
      <c r="E30" s="372">
        <f>D30*E28/100</f>
        <v>1729.8792831691153</v>
      </c>
      <c r="F30" s="372">
        <f>E30*F28/100</f>
        <v>1758.7910310036707</v>
      </c>
      <c r="G30" s="372">
        <f>F30*G28/100</f>
        <v>1850.6566207776505</v>
      </c>
      <c r="H30" s="372">
        <f>G30*H28/100</f>
        <v>1967.0497654717049</v>
      </c>
      <c r="J30" s="412"/>
      <c r="K30" s="412"/>
      <c r="L30" s="410"/>
      <c r="M30" s="410"/>
    </row>
    <row r="31" spans="1:13" ht="30" customHeight="1">
      <c r="A31" s="380" t="s">
        <v>463</v>
      </c>
      <c r="B31" s="361" t="s">
        <v>196</v>
      </c>
      <c r="C31" s="362">
        <v>398.402</v>
      </c>
      <c r="D31" s="374">
        <v>177.377</v>
      </c>
      <c r="E31" s="375">
        <v>106.426</v>
      </c>
      <c r="F31" s="375">
        <v>80.78</v>
      </c>
      <c r="G31" s="376">
        <v>82.28</v>
      </c>
      <c r="H31" s="376">
        <v>84.5</v>
      </c>
      <c r="I31" s="330" t="s">
        <v>464</v>
      </c>
      <c r="J31" s="412"/>
      <c r="K31" s="412"/>
      <c r="L31" s="410"/>
      <c r="M31" s="410"/>
    </row>
    <row r="32" spans="1:13" ht="52.5" customHeight="1">
      <c r="A32" s="327" t="s">
        <v>443</v>
      </c>
      <c r="B32" s="353" t="s">
        <v>452</v>
      </c>
      <c r="C32" s="367">
        <v>85.22852419090758</v>
      </c>
      <c r="D32" s="351">
        <f>D31/(C31*D33/10000)</f>
        <v>44.52211585283207</v>
      </c>
      <c r="E32" s="358">
        <f>E31/(D31*E33/10000)</f>
        <v>59.999887245809774</v>
      </c>
      <c r="F32" s="358">
        <f>F31/(E31*F33/10000)</f>
        <v>75.90250502696709</v>
      </c>
      <c r="G32" s="358">
        <f>G31/(F31*G33/10000)</f>
        <v>100.05588926434842</v>
      </c>
      <c r="H32" s="358">
        <f>H31/(G31*H33/10000)</f>
        <v>100.19327222927066</v>
      </c>
      <c r="J32" s="412"/>
      <c r="K32" s="412"/>
      <c r="L32" s="410"/>
      <c r="M32" s="410"/>
    </row>
    <row r="33" spans="1:13" ht="52.5" customHeight="1">
      <c r="A33" s="327" t="s">
        <v>444</v>
      </c>
      <c r="B33" s="353" t="s">
        <v>452</v>
      </c>
      <c r="C33" s="367">
        <v>103.2</v>
      </c>
      <c r="D33" s="351">
        <v>100</v>
      </c>
      <c r="E33" s="358">
        <v>100</v>
      </c>
      <c r="F33" s="358">
        <v>100</v>
      </c>
      <c r="G33" s="359">
        <v>101.8</v>
      </c>
      <c r="H33" s="359">
        <v>102.5</v>
      </c>
      <c r="J33" s="412"/>
      <c r="K33" s="412"/>
      <c r="L33" s="410"/>
      <c r="M33" s="410"/>
    </row>
    <row r="34" spans="1:13" ht="30" customHeight="1">
      <c r="A34" s="369" t="s">
        <v>419</v>
      </c>
      <c r="B34" s="355" t="s">
        <v>196</v>
      </c>
      <c r="C34" s="370">
        <v>398.402</v>
      </c>
      <c r="D34" s="371">
        <f>C34*D32/100</f>
        <v>177.37700000000004</v>
      </c>
      <c r="E34" s="372">
        <f>D34*E32/100</f>
        <v>106.42600000000002</v>
      </c>
      <c r="F34" s="372">
        <f>E34*F32/100</f>
        <v>80.78000000000002</v>
      </c>
      <c r="G34" s="372">
        <f>F34*G32/100</f>
        <v>80.82514734774067</v>
      </c>
      <c r="H34" s="372">
        <f>G34*H32/100</f>
        <v>80.98135991183094</v>
      </c>
      <c r="J34" s="412"/>
      <c r="K34" s="412"/>
      <c r="L34" s="410"/>
      <c r="M34" s="410"/>
    </row>
    <row r="35" spans="1:13" ht="51" customHeight="1">
      <c r="A35" s="373" t="s">
        <v>465</v>
      </c>
      <c r="B35" s="361" t="s">
        <v>196</v>
      </c>
      <c r="C35" s="381">
        <v>334.031</v>
      </c>
      <c r="D35" s="382">
        <f>C35*D36*D37/10000</f>
        <v>396.06399999988093</v>
      </c>
      <c r="E35" s="381">
        <f>D35*E36*E37/10000</f>
        <v>400.8189999997278</v>
      </c>
      <c r="F35" s="381">
        <f>E35*F36*F37/10000</f>
        <v>426.0954477777106</v>
      </c>
      <c r="G35" s="381">
        <f>F35*G36*G37/10000</f>
        <v>448.72196824560257</v>
      </c>
      <c r="H35" s="381">
        <f>G35*H36*H37/10000</f>
        <v>471.2213364554053</v>
      </c>
      <c r="I35" s="331" t="s">
        <v>466</v>
      </c>
      <c r="J35" s="412"/>
      <c r="K35" s="412"/>
      <c r="L35" s="410"/>
      <c r="M35" s="410"/>
    </row>
    <row r="36" spans="1:13" ht="52.5" customHeight="1">
      <c r="A36" s="327" t="s">
        <v>443</v>
      </c>
      <c r="B36" s="353" t="s">
        <v>452</v>
      </c>
      <c r="C36" s="328">
        <v>143.3</v>
      </c>
      <c r="D36" s="383">
        <v>110.607304881</v>
      </c>
      <c r="E36" s="328">
        <v>95.2027879071</v>
      </c>
      <c r="F36" s="328">
        <v>100.1</v>
      </c>
      <c r="G36" s="328">
        <v>100.2</v>
      </c>
      <c r="H36" s="328">
        <v>100.3</v>
      </c>
      <c r="J36" s="412"/>
      <c r="K36" s="412"/>
      <c r="L36" s="410"/>
      <c r="M36" s="410"/>
    </row>
    <row r="37" spans="1:13" ht="52.5" customHeight="1">
      <c r="A37" s="327" t="s">
        <v>444</v>
      </c>
      <c r="B37" s="353" t="s">
        <v>452</v>
      </c>
      <c r="C37" s="329">
        <v>117.5</v>
      </c>
      <c r="D37" s="383">
        <v>107.2</v>
      </c>
      <c r="E37" s="328">
        <v>106.3</v>
      </c>
      <c r="F37" s="328">
        <v>106.2</v>
      </c>
      <c r="G37" s="328">
        <v>105.1</v>
      </c>
      <c r="H37" s="328">
        <v>104.7</v>
      </c>
      <c r="J37" s="412"/>
      <c r="K37" s="412"/>
      <c r="L37" s="410"/>
      <c r="M37" s="410"/>
    </row>
    <row r="38" spans="1:13" ht="30" customHeight="1">
      <c r="A38" s="369" t="s">
        <v>419</v>
      </c>
      <c r="B38" s="355" t="s">
        <v>196</v>
      </c>
      <c r="C38" s="384">
        <f>C35</f>
        <v>334.031</v>
      </c>
      <c r="D38" s="385">
        <f>C38*D36/100</f>
        <v>369.4626865670531</v>
      </c>
      <c r="E38" s="386">
        <f>D38*E36/100</f>
        <v>351.7387778883052</v>
      </c>
      <c r="F38" s="386">
        <f>E38*F36/100</f>
        <v>352.0905166661935</v>
      </c>
      <c r="G38" s="386">
        <f>F38*G36/100</f>
        <v>352.79469769952584</v>
      </c>
      <c r="H38" s="386">
        <f>G38*H36/100</f>
        <v>353.85308179262444</v>
      </c>
      <c r="J38" s="412"/>
      <c r="K38" s="412"/>
      <c r="L38" s="410"/>
      <c r="M38" s="410"/>
    </row>
    <row r="39" spans="1:13" ht="132" customHeight="1">
      <c r="A39" s="348" t="s">
        <v>467</v>
      </c>
      <c r="B39" s="349" t="s">
        <v>196</v>
      </c>
      <c r="C39" s="387">
        <f>'[1]транспорт'!C88</f>
        <v>277.424</v>
      </c>
      <c r="D39" s="351">
        <f>'[1]транспорт'!D88</f>
        <v>294.18484838399996</v>
      </c>
      <c r="E39" s="350">
        <f>'[1]транспорт'!E88</f>
        <v>305.14911768327164</v>
      </c>
      <c r="F39" s="350">
        <f>'[1]транспорт'!F88</f>
        <v>314.9871252373803</v>
      </c>
      <c r="G39" s="350">
        <f>'[1]транспорт'!G88</f>
        <v>325.0856124724907</v>
      </c>
      <c r="H39" s="350">
        <f>'[1]транспорт'!H88</f>
        <v>337.5558965669354</v>
      </c>
      <c r="J39" s="412"/>
      <c r="K39" s="412"/>
      <c r="L39" s="410"/>
      <c r="M39" s="410"/>
    </row>
    <row r="40" spans="1:13" ht="66" customHeight="1">
      <c r="A40" s="348" t="s">
        <v>451</v>
      </c>
      <c r="B40" s="349" t="s">
        <v>196</v>
      </c>
      <c r="C40" s="350">
        <f aca="true" t="shared" si="2" ref="C40:H40">C42+C43+C44+C45+C46+C47+C48</f>
        <v>2836.567</v>
      </c>
      <c r="D40" s="351">
        <f t="shared" si="2"/>
        <v>3102.0908483838807</v>
      </c>
      <c r="E40" s="350">
        <f t="shared" si="2"/>
        <v>3162.7121176829987</v>
      </c>
      <c r="F40" s="350">
        <f t="shared" si="2"/>
        <v>3342.1265730150913</v>
      </c>
      <c r="G40" s="350">
        <f t="shared" si="2"/>
        <v>3605.5885807180935</v>
      </c>
      <c r="H40" s="350">
        <f t="shared" si="2"/>
        <v>3912.877233022341</v>
      </c>
      <c r="J40" s="412"/>
      <c r="K40" s="412"/>
      <c r="L40" s="410"/>
      <c r="M40" s="410"/>
    </row>
    <row r="41" spans="1:13" ht="26.25" customHeight="1">
      <c r="A41" s="356" t="s">
        <v>468</v>
      </c>
      <c r="B41" s="357"/>
      <c r="C41" s="358"/>
      <c r="D41" s="351"/>
      <c r="E41" s="358"/>
      <c r="F41" s="358"/>
      <c r="G41" s="359"/>
      <c r="H41" s="359"/>
      <c r="J41" s="412"/>
      <c r="K41" s="412"/>
      <c r="L41" s="410"/>
      <c r="M41" s="410"/>
    </row>
    <row r="42" spans="1:13" ht="30" customHeight="1">
      <c r="A42" s="360" t="s">
        <v>469</v>
      </c>
      <c r="B42" s="388" t="s">
        <v>196</v>
      </c>
      <c r="C42" s="362">
        <v>40.602</v>
      </c>
      <c r="D42" s="374">
        <v>29.934</v>
      </c>
      <c r="E42" s="375">
        <v>26.941</v>
      </c>
      <c r="F42" s="375">
        <v>29.4</v>
      </c>
      <c r="G42" s="376">
        <v>34.2</v>
      </c>
      <c r="H42" s="376">
        <v>39.7</v>
      </c>
      <c r="J42" s="412"/>
      <c r="K42" s="412"/>
      <c r="L42" s="410"/>
      <c r="M42" s="410"/>
    </row>
    <row r="43" spans="1:13" ht="51" customHeight="1">
      <c r="A43" s="373" t="s">
        <v>470</v>
      </c>
      <c r="B43" s="388" t="s">
        <v>196</v>
      </c>
      <c r="C43" s="362">
        <v>7.1</v>
      </c>
      <c r="D43" s="374">
        <v>7.442</v>
      </c>
      <c r="E43" s="375">
        <v>7.575</v>
      </c>
      <c r="F43" s="375">
        <v>7.71</v>
      </c>
      <c r="G43" s="376">
        <v>7.89</v>
      </c>
      <c r="H43" s="376">
        <v>8.1</v>
      </c>
      <c r="J43" s="412"/>
      <c r="K43" s="412"/>
      <c r="L43" s="410"/>
      <c r="M43" s="410"/>
    </row>
    <row r="44" spans="1:13" ht="30" customHeight="1">
      <c r="A44" s="380" t="s">
        <v>471</v>
      </c>
      <c r="B44" s="388" t="s">
        <v>196</v>
      </c>
      <c r="C44" s="362">
        <v>313.533</v>
      </c>
      <c r="D44" s="374">
        <v>446.685</v>
      </c>
      <c r="E44" s="375">
        <v>463.212</v>
      </c>
      <c r="F44" s="375">
        <v>479.054</v>
      </c>
      <c r="G44" s="376">
        <v>497.411</v>
      </c>
      <c r="H44" s="376">
        <v>521.8</v>
      </c>
      <c r="J44" s="412"/>
      <c r="K44" s="412"/>
      <c r="L44" s="410"/>
      <c r="M44" s="410"/>
    </row>
    <row r="45" spans="1:13" ht="40.5" customHeight="1">
      <c r="A45" s="380" t="s">
        <v>472</v>
      </c>
      <c r="B45" s="388" t="s">
        <v>196</v>
      </c>
      <c r="C45" s="362">
        <v>1465.475</v>
      </c>
      <c r="D45" s="374">
        <v>1750.404</v>
      </c>
      <c r="E45" s="362">
        <v>1852.59</v>
      </c>
      <c r="F45" s="362">
        <v>2004.1</v>
      </c>
      <c r="G45" s="362">
        <v>2210</v>
      </c>
      <c r="H45" s="376">
        <v>2450</v>
      </c>
      <c r="J45" s="412"/>
      <c r="K45" s="412"/>
      <c r="L45" s="410"/>
      <c r="M45" s="410"/>
    </row>
    <row r="46" spans="1:13" ht="15">
      <c r="A46" s="380" t="s">
        <v>473</v>
      </c>
      <c r="B46" s="388" t="s">
        <v>196</v>
      </c>
      <c r="C46" s="362">
        <v>398.402</v>
      </c>
      <c r="D46" s="374">
        <v>177.377</v>
      </c>
      <c r="E46" s="375">
        <v>106.426</v>
      </c>
      <c r="F46" s="375">
        <v>80.78</v>
      </c>
      <c r="G46" s="376">
        <v>82.28</v>
      </c>
      <c r="H46" s="376">
        <v>84.5</v>
      </c>
      <c r="J46" s="412"/>
      <c r="K46" s="412"/>
      <c r="L46" s="410"/>
      <c r="M46" s="410"/>
    </row>
    <row r="47" spans="1:13" ht="30" customHeight="1">
      <c r="A47" s="373" t="s">
        <v>230</v>
      </c>
      <c r="B47" s="388" t="s">
        <v>196</v>
      </c>
      <c r="C47" s="381">
        <v>334.031</v>
      </c>
      <c r="D47" s="382">
        <v>396.06399999988093</v>
      </c>
      <c r="E47" s="381">
        <v>400.8189999997278</v>
      </c>
      <c r="F47" s="381">
        <v>426.0954477777106</v>
      </c>
      <c r="G47" s="381">
        <v>448.72196824560257</v>
      </c>
      <c r="H47" s="381">
        <v>471.2213364554053</v>
      </c>
      <c r="J47" s="412"/>
      <c r="K47" s="412"/>
      <c r="L47" s="410"/>
      <c r="M47" s="410"/>
    </row>
    <row r="48" spans="1:13" ht="40.5" customHeight="1">
      <c r="A48" s="389" t="s">
        <v>474</v>
      </c>
      <c r="B48" s="388" t="s">
        <v>196</v>
      </c>
      <c r="C48" s="390">
        <v>277.424</v>
      </c>
      <c r="D48" s="391">
        <v>294.18484838399996</v>
      </c>
      <c r="E48" s="390">
        <v>305.14911768327164</v>
      </c>
      <c r="F48" s="390">
        <v>314.9871252373803</v>
      </c>
      <c r="G48" s="365">
        <v>325.0856124724907</v>
      </c>
      <c r="H48" s="365">
        <v>337.5558965669354</v>
      </c>
      <c r="J48" s="412"/>
      <c r="K48" s="412"/>
      <c r="L48" s="410"/>
      <c r="M48" s="410"/>
    </row>
    <row r="49" spans="1:13" ht="15">
      <c r="A49" s="392"/>
      <c r="B49" s="393"/>
      <c r="C49" s="394"/>
      <c r="D49" s="395"/>
      <c r="E49" s="394"/>
      <c r="F49" s="394"/>
      <c r="G49" s="359"/>
      <c r="H49" s="359"/>
      <c r="J49" s="412"/>
      <c r="K49" s="412"/>
      <c r="L49" s="410"/>
      <c r="M49" s="410"/>
    </row>
    <row r="50" spans="1:13" ht="15">
      <c r="A50" s="396"/>
      <c r="B50" s="397"/>
      <c r="C50" s="398"/>
      <c r="D50" s="399"/>
      <c r="E50" s="398"/>
      <c r="F50" s="398"/>
      <c r="J50" s="412"/>
      <c r="K50" s="412"/>
      <c r="L50" s="410"/>
      <c r="M50" s="410"/>
    </row>
    <row r="51" spans="1:13" ht="15">
      <c r="A51" s="336"/>
      <c r="B51" s="336"/>
      <c r="C51" s="400"/>
      <c r="D51" s="401"/>
      <c r="E51" s="400"/>
      <c r="F51" s="400"/>
      <c r="J51" s="412"/>
      <c r="K51" s="412"/>
      <c r="L51" s="410"/>
      <c r="M51" s="410"/>
    </row>
    <row r="52" spans="1:13" ht="13.5" customHeight="1">
      <c r="A52" s="602" t="s">
        <v>475</v>
      </c>
      <c r="B52" s="603"/>
      <c r="C52" s="603"/>
      <c r="D52" s="603"/>
      <c r="E52" s="603"/>
      <c r="F52" s="603"/>
      <c r="J52" s="412"/>
      <c r="K52" s="412"/>
      <c r="L52" s="410"/>
      <c r="M52" s="410"/>
    </row>
    <row r="53" spans="1:13" ht="15">
      <c r="A53" s="402"/>
      <c r="B53" s="403"/>
      <c r="C53" s="400"/>
      <c r="D53" s="401"/>
      <c r="E53" s="400"/>
      <c r="F53" s="400"/>
      <c r="J53" s="412"/>
      <c r="K53" s="412"/>
      <c r="L53" s="410"/>
      <c r="M53" s="410"/>
    </row>
    <row r="54" spans="1:13" ht="15">
      <c r="A54" s="402"/>
      <c r="B54" s="403"/>
      <c r="C54" s="400"/>
      <c r="D54" s="401"/>
      <c r="E54" s="400"/>
      <c r="F54" s="400"/>
      <c r="J54" s="412"/>
      <c r="K54" s="412"/>
      <c r="L54" s="410"/>
      <c r="M54" s="410"/>
    </row>
    <row r="55" spans="1:13" ht="12.75">
      <c r="A55" s="263"/>
      <c r="B55" s="263"/>
      <c r="C55" s="334"/>
      <c r="D55" s="404"/>
      <c r="E55" s="334"/>
      <c r="F55" s="334"/>
      <c r="G55" s="334"/>
      <c r="H55" s="334"/>
      <c r="I55" s="263"/>
      <c r="J55" s="412"/>
      <c r="K55" s="412"/>
      <c r="L55" s="410"/>
      <c r="M55" s="410"/>
    </row>
    <row r="56" spans="1:13" ht="26.25" customHeight="1">
      <c r="A56" s="263" t="s">
        <v>262</v>
      </c>
      <c r="B56" s="604" t="s">
        <v>445</v>
      </c>
      <c r="C56" s="604"/>
      <c r="D56" s="604"/>
      <c r="E56" s="604"/>
      <c r="F56" s="604"/>
      <c r="G56" s="334"/>
      <c r="H56" s="334"/>
      <c r="I56" s="263"/>
      <c r="J56" s="412"/>
      <c r="K56" s="412"/>
      <c r="L56" s="410"/>
      <c r="M56" s="410"/>
    </row>
    <row r="57" spans="1:13" ht="12.75" customHeight="1">
      <c r="A57" s="263"/>
      <c r="B57" s="605" t="s">
        <v>438</v>
      </c>
      <c r="C57" s="605"/>
      <c r="D57" s="605"/>
      <c r="E57" s="605"/>
      <c r="F57" s="605"/>
      <c r="G57" s="334"/>
      <c r="H57" s="334"/>
      <c r="I57" s="263"/>
      <c r="J57" s="412"/>
      <c r="K57" s="412"/>
      <c r="L57" s="410"/>
      <c r="M57" s="410"/>
    </row>
    <row r="58" spans="1:13" ht="12.75">
      <c r="A58" s="263"/>
      <c r="B58" s="263"/>
      <c r="C58" s="334"/>
      <c r="D58" s="404"/>
      <c r="E58" s="334"/>
      <c r="F58" s="334"/>
      <c r="G58" s="334"/>
      <c r="H58" s="334"/>
      <c r="I58" s="263"/>
      <c r="J58" s="412"/>
      <c r="K58" s="412"/>
      <c r="L58" s="410"/>
      <c r="M58" s="410"/>
    </row>
    <row r="59" spans="1:13" ht="12.75" customHeight="1">
      <c r="A59" s="606" t="s">
        <v>446</v>
      </c>
      <c r="B59" s="606"/>
      <c r="C59" s="606"/>
      <c r="D59" s="606"/>
      <c r="E59" s="263"/>
      <c r="F59" s="263"/>
      <c r="G59" s="263"/>
      <c r="H59" s="263"/>
      <c r="I59" s="263"/>
      <c r="J59" s="412"/>
      <c r="K59" s="412"/>
      <c r="L59" s="410"/>
      <c r="M59" s="410"/>
    </row>
    <row r="60" spans="1:13" ht="15">
      <c r="A60" s="336"/>
      <c r="B60" s="336"/>
      <c r="C60" s="400"/>
      <c r="D60" s="401"/>
      <c r="E60" s="400"/>
      <c r="F60" s="400"/>
      <c r="J60" s="412"/>
      <c r="K60" s="412"/>
      <c r="L60" s="410"/>
      <c r="M60" s="410"/>
    </row>
    <row r="61" spans="1:13" ht="15">
      <c r="A61" s="336"/>
      <c r="B61" s="336"/>
      <c r="C61" s="400"/>
      <c r="D61" s="401"/>
      <c r="E61" s="400"/>
      <c r="F61" s="400"/>
      <c r="J61" s="412"/>
      <c r="K61" s="412"/>
      <c r="L61" s="410"/>
      <c r="M61" s="410"/>
    </row>
    <row r="62" spans="1:13" ht="15">
      <c r="A62" s="336"/>
      <c r="B62" s="336"/>
      <c r="C62" s="400"/>
      <c r="D62" s="401"/>
      <c r="E62" s="400"/>
      <c r="F62" s="400"/>
      <c r="J62" s="412"/>
      <c r="K62" s="412"/>
      <c r="L62" s="410"/>
      <c r="M62" s="410"/>
    </row>
    <row r="63" spans="1:13" ht="15">
      <c r="A63" s="336"/>
      <c r="B63" s="336"/>
      <c r="C63" s="400"/>
      <c r="D63" s="401"/>
      <c r="E63" s="400"/>
      <c r="F63" s="400"/>
      <c r="J63" s="412"/>
      <c r="K63" s="412"/>
      <c r="L63" s="410"/>
      <c r="M63" s="410"/>
    </row>
    <row r="64" spans="1:13" ht="15">
      <c r="A64" s="336"/>
      <c r="B64" s="336"/>
      <c r="C64" s="400"/>
      <c r="D64" s="401"/>
      <c r="E64" s="400"/>
      <c r="F64" s="400"/>
      <c r="J64" s="412"/>
      <c r="K64" s="412"/>
      <c r="L64" s="410"/>
      <c r="M64" s="410"/>
    </row>
    <row r="65" spans="1:13" ht="15">
      <c r="A65" s="336"/>
      <c r="B65" s="336"/>
      <c r="C65" s="400"/>
      <c r="D65" s="401"/>
      <c r="E65" s="400"/>
      <c r="F65" s="400"/>
      <c r="J65" s="412"/>
      <c r="K65" s="412"/>
      <c r="L65" s="410"/>
      <c r="M65" s="410"/>
    </row>
    <row r="66" spans="1:13" ht="15">
      <c r="A66" s="336"/>
      <c r="B66" s="336"/>
      <c r="C66" s="400"/>
      <c r="D66" s="401"/>
      <c r="E66" s="400"/>
      <c r="F66" s="400"/>
      <c r="J66" s="412"/>
      <c r="K66" s="412"/>
      <c r="L66" s="410"/>
      <c r="M66" s="410"/>
    </row>
    <row r="67" spans="1:13" ht="15">
      <c r="A67" s="336"/>
      <c r="B67" s="336"/>
      <c r="C67" s="400"/>
      <c r="D67" s="401"/>
      <c r="E67" s="400"/>
      <c r="F67" s="400"/>
      <c r="J67" s="412"/>
      <c r="K67" s="412"/>
      <c r="L67" s="410"/>
      <c r="M67" s="410"/>
    </row>
    <row r="68" spans="1:13" ht="15">
      <c r="A68" s="336"/>
      <c r="B68" s="336"/>
      <c r="C68" s="400"/>
      <c r="D68" s="401"/>
      <c r="E68" s="400"/>
      <c r="F68" s="400"/>
      <c r="J68" s="412"/>
      <c r="K68" s="412"/>
      <c r="L68" s="410"/>
      <c r="M68" s="410"/>
    </row>
    <row r="69" spans="1:13" ht="15">
      <c r="A69" s="336"/>
      <c r="B69" s="336"/>
      <c r="C69" s="400"/>
      <c r="D69" s="401"/>
      <c r="E69" s="400"/>
      <c r="F69" s="400"/>
      <c r="J69" s="412"/>
      <c r="K69" s="412"/>
      <c r="L69" s="410"/>
      <c r="M69" s="410"/>
    </row>
    <row r="70" spans="1:13" ht="15">
      <c r="A70" s="336"/>
      <c r="B70" s="336"/>
      <c r="C70" s="400"/>
      <c r="D70" s="401"/>
      <c r="E70" s="400"/>
      <c r="F70" s="400"/>
      <c r="J70" s="412"/>
      <c r="K70" s="412"/>
      <c r="L70" s="410"/>
      <c r="M70" s="410"/>
    </row>
    <row r="71" spans="1:13" ht="15">
      <c r="A71" s="336"/>
      <c r="B71" s="336"/>
      <c r="C71" s="400"/>
      <c r="D71" s="401"/>
      <c r="E71" s="400"/>
      <c r="F71" s="400"/>
      <c r="J71" s="412"/>
      <c r="K71" s="412"/>
      <c r="L71" s="410"/>
      <c r="M71" s="410"/>
    </row>
    <row r="72" spans="1:13" ht="15">
      <c r="A72" s="336"/>
      <c r="B72" s="336"/>
      <c r="C72" s="400"/>
      <c r="D72" s="401"/>
      <c r="E72" s="400"/>
      <c r="F72" s="400"/>
      <c r="J72" s="412"/>
      <c r="K72" s="412"/>
      <c r="L72" s="410"/>
      <c r="M72" s="410"/>
    </row>
    <row r="73" spans="1:13" ht="15">
      <c r="A73" s="336"/>
      <c r="B73" s="336"/>
      <c r="C73" s="400"/>
      <c r="D73" s="401"/>
      <c r="E73" s="400"/>
      <c r="F73" s="400"/>
      <c r="J73" s="412"/>
      <c r="K73" s="412"/>
      <c r="L73" s="410"/>
      <c r="M73" s="410"/>
    </row>
    <row r="74" spans="1:13" ht="15">
      <c r="A74" s="336"/>
      <c r="B74" s="336"/>
      <c r="C74" s="400"/>
      <c r="D74" s="401"/>
      <c r="E74" s="400"/>
      <c r="F74" s="400"/>
      <c r="J74" s="412"/>
      <c r="K74" s="412"/>
      <c r="L74" s="410"/>
      <c r="M74" s="410"/>
    </row>
    <row r="75" spans="1:13" ht="15">
      <c r="A75" s="336"/>
      <c r="B75" s="336"/>
      <c r="C75" s="400"/>
      <c r="D75" s="401"/>
      <c r="E75" s="400"/>
      <c r="F75" s="400"/>
      <c r="J75" s="412"/>
      <c r="K75" s="412"/>
      <c r="L75" s="410"/>
      <c r="M75" s="410"/>
    </row>
    <row r="76" spans="1:13" ht="15">
      <c r="A76" s="336"/>
      <c r="B76" s="336"/>
      <c r="C76" s="400"/>
      <c r="D76" s="401"/>
      <c r="E76" s="400"/>
      <c r="F76" s="400"/>
      <c r="J76" s="412"/>
      <c r="K76" s="412"/>
      <c r="L76" s="410"/>
      <c r="M76" s="410"/>
    </row>
    <row r="77" spans="1:13" ht="15">
      <c r="A77" s="336"/>
      <c r="B77" s="336"/>
      <c r="C77" s="400"/>
      <c r="D77" s="401"/>
      <c r="E77" s="400"/>
      <c r="F77" s="400"/>
      <c r="J77" s="412"/>
      <c r="K77" s="412"/>
      <c r="L77" s="410"/>
      <c r="M77" s="410"/>
    </row>
    <row r="78" spans="1:13" ht="15">
      <c r="A78" s="336"/>
      <c r="B78" s="336"/>
      <c r="C78" s="400"/>
      <c r="D78" s="401"/>
      <c r="E78" s="400"/>
      <c r="F78" s="400"/>
      <c r="J78" s="412"/>
      <c r="K78" s="412"/>
      <c r="L78" s="410"/>
      <c r="M78" s="410"/>
    </row>
    <row r="79" spans="1:13" ht="15">
      <c r="A79" s="336"/>
      <c r="B79" s="336"/>
      <c r="C79" s="400"/>
      <c r="D79" s="401"/>
      <c r="E79" s="400"/>
      <c r="F79" s="400"/>
      <c r="J79" s="412"/>
      <c r="K79" s="412"/>
      <c r="L79" s="410"/>
      <c r="M79" s="410"/>
    </row>
    <row r="80" spans="1:13" ht="15">
      <c r="A80" s="336"/>
      <c r="B80" s="336"/>
      <c r="C80" s="400"/>
      <c r="D80" s="401"/>
      <c r="E80" s="400"/>
      <c r="F80" s="400"/>
      <c r="J80" s="412"/>
      <c r="K80" s="412"/>
      <c r="L80" s="410"/>
      <c r="M80" s="410"/>
    </row>
    <row r="81" spans="1:13" ht="15">
      <c r="A81" s="336"/>
      <c r="B81" s="336"/>
      <c r="C81" s="400"/>
      <c r="D81" s="401"/>
      <c r="E81" s="400"/>
      <c r="F81" s="400"/>
      <c r="J81" s="412"/>
      <c r="K81" s="412"/>
      <c r="L81" s="410"/>
      <c r="M81" s="410"/>
    </row>
    <row r="82" spans="1:13" ht="15">
      <c r="A82" s="336"/>
      <c r="B82" s="336"/>
      <c r="C82" s="400"/>
      <c r="D82" s="401"/>
      <c r="E82" s="400"/>
      <c r="F82" s="400"/>
      <c r="J82" s="412"/>
      <c r="K82" s="412"/>
      <c r="L82" s="410"/>
      <c r="M82" s="410"/>
    </row>
    <row r="83" spans="1:13" ht="15">
      <c r="A83" s="336"/>
      <c r="B83" s="336"/>
      <c r="C83" s="400"/>
      <c r="D83" s="401"/>
      <c r="E83" s="400"/>
      <c r="F83" s="400"/>
      <c r="J83" s="412"/>
      <c r="K83" s="412"/>
      <c r="L83" s="410"/>
      <c r="M83" s="410"/>
    </row>
    <row r="84" spans="1:13" ht="15">
      <c r="A84" s="336"/>
      <c r="B84" s="336"/>
      <c r="C84" s="400"/>
      <c r="D84" s="401"/>
      <c r="E84" s="400"/>
      <c r="F84" s="400"/>
      <c r="J84" s="412"/>
      <c r="K84" s="412"/>
      <c r="L84" s="410"/>
      <c r="M84" s="410"/>
    </row>
    <row r="85" spans="1:13" ht="15">
      <c r="A85" s="336"/>
      <c r="B85" s="336"/>
      <c r="C85" s="400"/>
      <c r="D85" s="401"/>
      <c r="E85" s="400"/>
      <c r="F85" s="400"/>
      <c r="K85" s="410"/>
      <c r="L85" s="410"/>
      <c r="M85" s="410"/>
    </row>
    <row r="86" spans="1:13" ht="15">
      <c r="A86" s="336"/>
      <c r="B86" s="336"/>
      <c r="C86" s="400"/>
      <c r="D86" s="401"/>
      <c r="E86" s="400"/>
      <c r="F86" s="400"/>
      <c r="K86" s="410"/>
      <c r="L86" s="410"/>
      <c r="M86" s="410"/>
    </row>
    <row r="87" spans="1:13" ht="15">
      <c r="A87" s="336"/>
      <c r="B87" s="336"/>
      <c r="C87" s="400"/>
      <c r="D87" s="401"/>
      <c r="E87" s="400"/>
      <c r="F87" s="400"/>
      <c r="K87" s="410"/>
      <c r="L87" s="410"/>
      <c r="M87" s="410"/>
    </row>
    <row r="88" spans="1:13" ht="15">
      <c r="A88" s="336"/>
      <c r="B88" s="336"/>
      <c r="C88" s="400"/>
      <c r="D88" s="401"/>
      <c r="E88" s="400"/>
      <c r="F88" s="400"/>
      <c r="K88" s="410"/>
      <c r="L88" s="410"/>
      <c r="M88" s="410"/>
    </row>
    <row r="89" spans="1:13" ht="15">
      <c r="A89" s="336"/>
      <c r="B89" s="336"/>
      <c r="C89" s="400"/>
      <c r="D89" s="401"/>
      <c r="E89" s="400"/>
      <c r="F89" s="400"/>
      <c r="K89" s="410"/>
      <c r="L89" s="410"/>
      <c r="M89" s="410"/>
    </row>
    <row r="90" spans="1:13" ht="15">
      <c r="A90" s="336"/>
      <c r="B90" s="336"/>
      <c r="C90" s="400"/>
      <c r="D90" s="401"/>
      <c r="E90" s="400"/>
      <c r="F90" s="400"/>
      <c r="K90" s="410"/>
      <c r="L90" s="410"/>
      <c r="M90" s="410"/>
    </row>
    <row r="91" spans="1:13" ht="15">
      <c r="A91" s="336"/>
      <c r="B91" s="336"/>
      <c r="C91" s="400"/>
      <c r="D91" s="401"/>
      <c r="E91" s="400"/>
      <c r="F91" s="400"/>
      <c r="K91" s="410"/>
      <c r="L91" s="410"/>
      <c r="M91" s="410"/>
    </row>
    <row r="92" spans="1:13" ht="15">
      <c r="A92" s="336"/>
      <c r="B92" s="336"/>
      <c r="C92" s="400"/>
      <c r="D92" s="401"/>
      <c r="E92" s="400"/>
      <c r="F92" s="400"/>
      <c r="K92" s="410"/>
      <c r="L92" s="410"/>
      <c r="M92" s="410"/>
    </row>
    <row r="93" spans="1:13" ht="15">
      <c r="A93" s="336"/>
      <c r="B93" s="336"/>
      <c r="C93" s="400"/>
      <c r="D93" s="401"/>
      <c r="E93" s="400"/>
      <c r="F93" s="400"/>
      <c r="J93" s="413"/>
      <c r="K93" s="413"/>
      <c r="L93" s="410"/>
      <c r="M93" s="410"/>
    </row>
    <row r="94" spans="1:13" ht="15">
      <c r="A94" s="336"/>
      <c r="B94" s="336"/>
      <c r="C94" s="400"/>
      <c r="D94" s="401"/>
      <c r="E94" s="400"/>
      <c r="F94" s="400"/>
      <c r="J94" s="413"/>
      <c r="K94" s="413"/>
      <c r="L94" s="410"/>
      <c r="M94" s="410"/>
    </row>
    <row r="95" spans="1:13" ht="15">
      <c r="A95" s="336"/>
      <c r="B95" s="336"/>
      <c r="C95" s="400"/>
      <c r="D95" s="401"/>
      <c r="E95" s="400"/>
      <c r="F95" s="400"/>
      <c r="J95" s="413"/>
      <c r="K95" s="413"/>
      <c r="L95" s="410"/>
      <c r="M95" s="410"/>
    </row>
    <row r="96" spans="1:13" ht="15">
      <c r="A96" s="336"/>
      <c r="B96" s="336"/>
      <c r="C96" s="400"/>
      <c r="D96" s="401"/>
      <c r="E96" s="400"/>
      <c r="F96" s="400"/>
      <c r="J96" s="413"/>
      <c r="K96" s="413"/>
      <c r="L96" s="410"/>
      <c r="M96" s="410"/>
    </row>
    <row r="97" spans="1:13" ht="15">
      <c r="A97" s="336"/>
      <c r="B97" s="336"/>
      <c r="C97" s="400"/>
      <c r="D97" s="401"/>
      <c r="E97" s="400"/>
      <c r="F97" s="400"/>
      <c r="J97" s="413"/>
      <c r="K97" s="413"/>
      <c r="L97" s="410"/>
      <c r="M97" s="410"/>
    </row>
    <row r="98" spans="1:13" ht="15">
      <c r="A98" s="336"/>
      <c r="B98" s="336"/>
      <c r="C98" s="400"/>
      <c r="D98" s="401"/>
      <c r="E98" s="400"/>
      <c r="F98" s="400"/>
      <c r="J98" s="413"/>
      <c r="K98" s="413"/>
      <c r="L98" s="410"/>
      <c r="M98" s="410"/>
    </row>
    <row r="99" spans="1:13" ht="15">
      <c r="A99" s="336"/>
      <c r="B99" s="336"/>
      <c r="C99" s="400"/>
      <c r="D99" s="401"/>
      <c r="E99" s="400"/>
      <c r="F99" s="400"/>
      <c r="J99" s="413"/>
      <c r="K99" s="413"/>
      <c r="L99" s="410"/>
      <c r="M99" s="410"/>
    </row>
    <row r="100" spans="1:13" ht="15">
      <c r="A100" s="336"/>
      <c r="B100" s="336"/>
      <c r="C100" s="400"/>
      <c r="D100" s="401"/>
      <c r="E100" s="400"/>
      <c r="F100" s="400"/>
      <c r="J100" s="413"/>
      <c r="K100" s="413"/>
      <c r="L100" s="410"/>
      <c r="M100" s="410"/>
    </row>
    <row r="101" spans="1:13" ht="15">
      <c r="A101" s="336"/>
      <c r="B101" s="336"/>
      <c r="C101" s="400"/>
      <c r="D101" s="401"/>
      <c r="E101" s="400"/>
      <c r="F101" s="400"/>
      <c r="J101" s="413"/>
      <c r="K101" s="413"/>
      <c r="L101" s="410"/>
      <c r="M101" s="410"/>
    </row>
    <row r="102" spans="1:13" ht="15">
      <c r="A102" s="336"/>
      <c r="B102" s="336"/>
      <c r="C102" s="400"/>
      <c r="D102" s="401"/>
      <c r="E102" s="400"/>
      <c r="F102" s="400"/>
      <c r="J102" s="414"/>
      <c r="K102" s="414"/>
      <c r="L102" s="410"/>
      <c r="M102" s="410"/>
    </row>
    <row r="103" spans="1:13" ht="15">
      <c r="A103" s="336"/>
      <c r="B103" s="336"/>
      <c r="C103" s="400"/>
      <c r="D103" s="401"/>
      <c r="E103" s="400"/>
      <c r="F103" s="400"/>
      <c r="J103" s="414"/>
      <c r="K103" s="414"/>
      <c r="L103" s="410"/>
      <c r="M103" s="410"/>
    </row>
    <row r="104" spans="1:13" ht="15">
      <c r="A104" s="336"/>
      <c r="B104" s="336"/>
      <c r="C104" s="400"/>
      <c r="D104" s="401"/>
      <c r="E104" s="400"/>
      <c r="F104" s="400"/>
      <c r="J104" s="414"/>
      <c r="K104" s="414"/>
      <c r="L104" s="410"/>
      <c r="M104" s="410"/>
    </row>
    <row r="105" spans="1:13" ht="15">
      <c r="A105" s="336"/>
      <c r="B105" s="336"/>
      <c r="C105" s="400"/>
      <c r="D105" s="401"/>
      <c r="E105" s="400"/>
      <c r="F105" s="400"/>
      <c r="J105" s="414"/>
      <c r="K105" s="414"/>
      <c r="L105" s="410"/>
      <c r="M105" s="410"/>
    </row>
    <row r="106" spans="1:13" ht="15">
      <c r="A106" s="336"/>
      <c r="B106" s="336"/>
      <c r="C106" s="400"/>
      <c r="D106" s="401"/>
      <c r="E106" s="400"/>
      <c r="F106" s="400"/>
      <c r="J106" s="414"/>
      <c r="K106" s="414"/>
      <c r="L106" s="410"/>
      <c r="M106" s="410"/>
    </row>
    <row r="107" spans="11:13" ht="15">
      <c r="K107" s="410"/>
      <c r="L107" s="410"/>
      <c r="M107" s="410"/>
    </row>
    <row r="108" spans="11:13" ht="15">
      <c r="K108" s="410"/>
      <c r="L108" s="410"/>
      <c r="M108" s="410"/>
    </row>
    <row r="109" spans="11:13" ht="15">
      <c r="K109" s="410"/>
      <c r="L109" s="410"/>
      <c r="M109" s="410"/>
    </row>
    <row r="110" spans="11:13" ht="15">
      <c r="K110" s="410"/>
      <c r="L110" s="410"/>
      <c r="M110" s="410"/>
    </row>
    <row r="111" spans="11:13" ht="15">
      <c r="K111" s="410"/>
      <c r="L111" s="410"/>
      <c r="M111" s="410"/>
    </row>
    <row r="112" spans="11:13" ht="15">
      <c r="K112" s="410"/>
      <c r="L112" s="410"/>
      <c r="M112" s="410"/>
    </row>
    <row r="113" spans="11:13" ht="15">
      <c r="K113" s="410"/>
      <c r="L113" s="410"/>
      <c r="M113" s="410"/>
    </row>
    <row r="114" spans="11:13" ht="15">
      <c r="K114" s="410"/>
      <c r="L114" s="410"/>
      <c r="M114" s="410"/>
    </row>
    <row r="115" spans="11:13" ht="15">
      <c r="K115" s="410"/>
      <c r="L115" s="410"/>
      <c r="M115" s="410"/>
    </row>
    <row r="116" spans="11:13" ht="15">
      <c r="K116" s="410"/>
      <c r="L116" s="410"/>
      <c r="M116" s="410"/>
    </row>
    <row r="118" spans="10:13" ht="15">
      <c r="J118" s="415"/>
      <c r="K118" s="415"/>
      <c r="L118" s="415"/>
      <c r="M118" s="415"/>
    </row>
    <row r="119" spans="10:13" ht="12.75" customHeight="1">
      <c r="J119" s="415"/>
      <c r="K119" s="415"/>
      <c r="L119" s="415"/>
      <c r="M119" s="415"/>
    </row>
    <row r="120" spans="10:13" ht="15">
      <c r="J120" s="411"/>
      <c r="K120" s="411"/>
      <c r="L120" s="411"/>
      <c r="M120" s="411"/>
    </row>
    <row r="121" spans="10:13" ht="26.25" customHeight="1">
      <c r="J121" s="411"/>
      <c r="K121" s="411"/>
      <c r="L121" s="411"/>
      <c r="M121" s="411"/>
    </row>
    <row r="122" spans="10:13" ht="12.75" customHeight="1">
      <c r="J122" s="411"/>
      <c r="K122" s="411"/>
      <c r="L122" s="411"/>
      <c r="M122" s="411"/>
    </row>
    <row r="123" spans="10:13" ht="15">
      <c r="J123" s="411"/>
      <c r="K123" s="411"/>
      <c r="L123" s="411"/>
      <c r="M123" s="411"/>
    </row>
    <row r="124" spans="10:13" ht="12.75" customHeight="1">
      <c r="J124" s="416"/>
      <c r="K124" s="416"/>
      <c r="L124" s="416"/>
      <c r="M124" s="416"/>
    </row>
  </sheetData>
  <sheetProtection/>
  <mergeCells count="14">
    <mergeCell ref="A3:H3"/>
    <mergeCell ref="A4:H4"/>
    <mergeCell ref="C7:D7"/>
    <mergeCell ref="F7:H7"/>
    <mergeCell ref="A52:F52"/>
    <mergeCell ref="B56:F56"/>
    <mergeCell ref="B57:F57"/>
    <mergeCell ref="A59:D59"/>
    <mergeCell ref="E1:F1"/>
    <mergeCell ref="J5:M5"/>
    <mergeCell ref="A5:H5"/>
    <mergeCell ref="G6:H6"/>
    <mergeCell ref="A7:A8"/>
    <mergeCell ref="B7:B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7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3.25390625" style="262" customWidth="1"/>
    <col min="2" max="2" width="14.875" style="262" customWidth="1"/>
    <col min="3" max="3" width="12.75390625" style="263" customWidth="1"/>
    <col min="4" max="4" width="12.75390625" style="264" customWidth="1"/>
    <col min="5" max="8" width="12.75390625" style="263" customWidth="1"/>
    <col min="9" max="9" width="63.00390625" style="262" customWidth="1"/>
  </cols>
  <sheetData>
    <row r="1" ht="12.75">
      <c r="I1" s="265" t="s">
        <v>185</v>
      </c>
    </row>
    <row r="4" spans="1:8" ht="12.75">
      <c r="A4" s="625" t="s">
        <v>371</v>
      </c>
      <c r="B4" s="626"/>
      <c r="C4" s="626"/>
      <c r="D4" s="626"/>
      <c r="E4" s="626"/>
      <c r="F4" s="626"/>
      <c r="G4" s="626"/>
      <c r="H4" s="626"/>
    </row>
    <row r="5" spans="1:8" ht="12.75">
      <c r="A5" s="625" t="s">
        <v>372</v>
      </c>
      <c r="B5" s="625"/>
      <c r="C5" s="625"/>
      <c r="D5" s="625"/>
      <c r="E5" s="625"/>
      <c r="F5" s="625"/>
      <c r="G5" s="625"/>
      <c r="H5" s="626"/>
    </row>
    <row r="6" spans="1:9" ht="12.75">
      <c r="A6" s="621" t="s">
        <v>267</v>
      </c>
      <c r="B6" s="621"/>
      <c r="C6" s="621"/>
      <c r="D6" s="621"/>
      <c r="E6" s="621"/>
      <c r="F6" s="621"/>
      <c r="G6" s="621"/>
      <c r="H6" s="621"/>
      <c r="I6" s="266"/>
    </row>
    <row r="7" spans="1:8" ht="12.75">
      <c r="A7" s="627" t="s">
        <v>373</v>
      </c>
      <c r="B7" s="628"/>
      <c r="C7" s="628"/>
      <c r="D7" s="628"/>
      <c r="E7" s="628"/>
      <c r="F7" s="628"/>
      <c r="G7" s="628"/>
      <c r="H7" s="628"/>
    </row>
    <row r="8" spans="1:8" ht="12.75">
      <c r="A8" s="629" t="s">
        <v>374</v>
      </c>
      <c r="B8" s="630"/>
      <c r="C8" s="630"/>
      <c r="D8" s="630"/>
      <c r="E8" s="630"/>
      <c r="F8" s="630"/>
      <c r="G8" s="630"/>
      <c r="H8" s="630"/>
    </row>
    <row r="9" spans="1:9" ht="12.75">
      <c r="A9" s="631" t="s">
        <v>190</v>
      </c>
      <c r="B9" s="631" t="s">
        <v>191</v>
      </c>
      <c r="C9" s="633" t="s">
        <v>375</v>
      </c>
      <c r="D9" s="634"/>
      <c r="E9" s="267" t="s">
        <v>25</v>
      </c>
      <c r="F9" s="635" t="s">
        <v>26</v>
      </c>
      <c r="G9" s="636"/>
      <c r="H9" s="637"/>
      <c r="I9" s="620" t="s">
        <v>376</v>
      </c>
    </row>
    <row r="10" spans="1:9" ht="12.75">
      <c r="A10" s="632"/>
      <c r="B10" s="632"/>
      <c r="C10" s="267" t="s">
        <v>377</v>
      </c>
      <c r="D10" s="268" t="s">
        <v>378</v>
      </c>
      <c r="E10" s="267" t="s">
        <v>379</v>
      </c>
      <c r="F10" s="267" t="s">
        <v>380</v>
      </c>
      <c r="G10" s="267" t="s">
        <v>381</v>
      </c>
      <c r="H10" s="267" t="s">
        <v>382</v>
      </c>
      <c r="I10" s="620"/>
    </row>
    <row r="11" spans="1:9" ht="25.5">
      <c r="A11" s="269" t="s">
        <v>383</v>
      </c>
      <c r="B11" s="270"/>
      <c r="C11" s="271"/>
      <c r="D11" s="272"/>
      <c r="E11" s="271"/>
      <c r="F11" s="273"/>
      <c r="G11" s="273"/>
      <c r="H11" s="271"/>
      <c r="I11" s="274"/>
    </row>
    <row r="12" spans="1:9" ht="12.75">
      <c r="A12" s="275" t="s">
        <v>384</v>
      </c>
      <c r="B12" s="276" t="s">
        <v>385</v>
      </c>
      <c r="C12" s="277">
        <f aca="true" t="shared" si="0" ref="C12:H12">C14+C19</f>
        <v>15</v>
      </c>
      <c r="D12" s="278">
        <f t="shared" si="0"/>
        <v>15</v>
      </c>
      <c r="E12" s="277">
        <f t="shared" si="0"/>
        <v>14</v>
      </c>
      <c r="F12" s="277">
        <f t="shared" si="0"/>
        <v>14</v>
      </c>
      <c r="G12" s="277">
        <f t="shared" si="0"/>
        <v>15</v>
      </c>
      <c r="H12" s="277">
        <f t="shared" si="0"/>
        <v>16</v>
      </c>
      <c r="I12" s="279"/>
    </row>
    <row r="13" spans="1:9" ht="12.75">
      <c r="A13" s="280" t="s">
        <v>386</v>
      </c>
      <c r="B13" s="276" t="s">
        <v>302</v>
      </c>
      <c r="C13" s="281"/>
      <c r="D13" s="282">
        <f>D12/C12*100</f>
        <v>100</v>
      </c>
      <c r="E13" s="281">
        <f>E12/D12*100</f>
        <v>93.33333333333333</v>
      </c>
      <c r="F13" s="281">
        <f>F12/D12*100</f>
        <v>93.33333333333333</v>
      </c>
      <c r="G13" s="281">
        <f>G12/F12*100</f>
        <v>107.14285714285714</v>
      </c>
      <c r="H13" s="281">
        <f>H12/G12*100</f>
        <v>106.66666666666667</v>
      </c>
      <c r="I13" s="279"/>
    </row>
    <row r="14" spans="1:9" ht="13.5">
      <c r="A14" s="280" t="s">
        <v>387</v>
      </c>
      <c r="B14" s="276" t="s">
        <v>385</v>
      </c>
      <c r="C14" s="281">
        <f aca="true" t="shared" si="1" ref="C14:H14">C16+C17+C18</f>
        <v>14</v>
      </c>
      <c r="D14" s="282">
        <f t="shared" si="1"/>
        <v>14</v>
      </c>
      <c r="E14" s="281">
        <f t="shared" si="1"/>
        <v>12</v>
      </c>
      <c r="F14" s="281">
        <f t="shared" si="1"/>
        <v>12</v>
      </c>
      <c r="G14" s="281">
        <f t="shared" si="1"/>
        <v>13</v>
      </c>
      <c r="H14" s="281">
        <f t="shared" si="1"/>
        <v>14</v>
      </c>
      <c r="I14" s="279"/>
    </row>
    <row r="15" spans="1:9" ht="12.75">
      <c r="A15" s="280" t="s">
        <v>386</v>
      </c>
      <c r="B15" s="276" t="s">
        <v>302</v>
      </c>
      <c r="C15" s="281"/>
      <c r="D15" s="282">
        <f>D14/C14*100</f>
        <v>100</v>
      </c>
      <c r="E15" s="281">
        <f>E14/D14*100</f>
        <v>85.71428571428571</v>
      </c>
      <c r="F15" s="281">
        <f>F14/E14*100</f>
        <v>100</v>
      </c>
      <c r="G15" s="281">
        <f>G14/F14*100</f>
        <v>108.33333333333333</v>
      </c>
      <c r="H15" s="281">
        <f>H14/G14*100</f>
        <v>107.6923076923077</v>
      </c>
      <c r="I15" s="279"/>
    </row>
    <row r="16" spans="1:9" ht="76.5">
      <c r="A16" s="280" t="s">
        <v>388</v>
      </c>
      <c r="B16" s="276" t="s">
        <v>385</v>
      </c>
      <c r="C16" s="283">
        <v>9</v>
      </c>
      <c r="D16" s="284">
        <v>10</v>
      </c>
      <c r="E16" s="283">
        <v>9</v>
      </c>
      <c r="F16" s="283">
        <v>9</v>
      </c>
      <c r="G16" s="283">
        <v>10</v>
      </c>
      <c r="H16" s="283">
        <v>11</v>
      </c>
      <c r="I16" s="279" t="s">
        <v>389</v>
      </c>
    </row>
    <row r="17" spans="1:9" ht="89.25">
      <c r="A17" s="280" t="s">
        <v>390</v>
      </c>
      <c r="B17" s="276" t="s">
        <v>385</v>
      </c>
      <c r="C17" s="283">
        <v>4</v>
      </c>
      <c r="D17" s="284">
        <v>3</v>
      </c>
      <c r="E17" s="283">
        <v>2</v>
      </c>
      <c r="F17" s="283">
        <v>2</v>
      </c>
      <c r="G17" s="283">
        <v>2</v>
      </c>
      <c r="H17" s="283">
        <v>2</v>
      </c>
      <c r="I17" s="279" t="s">
        <v>391</v>
      </c>
    </row>
    <row r="18" spans="1:9" ht="12.75">
      <c r="A18" s="280" t="s">
        <v>392</v>
      </c>
      <c r="B18" s="276" t="s">
        <v>385</v>
      </c>
      <c r="C18" s="283">
        <v>1</v>
      </c>
      <c r="D18" s="284">
        <v>1</v>
      </c>
      <c r="E18" s="283">
        <v>1</v>
      </c>
      <c r="F18" s="283">
        <v>1</v>
      </c>
      <c r="G18" s="283">
        <v>1</v>
      </c>
      <c r="H18" s="283">
        <v>1</v>
      </c>
      <c r="I18" s="279" t="s">
        <v>393</v>
      </c>
    </row>
    <row r="19" spans="1:9" ht="38.25">
      <c r="A19" s="285" t="s">
        <v>394</v>
      </c>
      <c r="B19" s="276" t="s">
        <v>385</v>
      </c>
      <c r="C19" s="283">
        <v>1</v>
      </c>
      <c r="D19" s="284">
        <v>1</v>
      </c>
      <c r="E19" s="283">
        <v>2</v>
      </c>
      <c r="F19" s="283">
        <v>2</v>
      </c>
      <c r="G19" s="283">
        <v>2</v>
      </c>
      <c r="H19" s="283">
        <v>2</v>
      </c>
      <c r="I19" s="279" t="s">
        <v>395</v>
      </c>
    </row>
    <row r="20" spans="1:9" ht="12.75">
      <c r="A20" s="280" t="s">
        <v>386</v>
      </c>
      <c r="B20" s="276" t="s">
        <v>302</v>
      </c>
      <c r="C20" s="283"/>
      <c r="D20" s="282">
        <f>D19/C19*100</f>
        <v>100</v>
      </c>
      <c r="E20" s="281">
        <f>E19/D19*100</f>
        <v>200</v>
      </c>
      <c r="F20" s="281">
        <f>F19/E19*100</f>
        <v>100</v>
      </c>
      <c r="G20" s="281">
        <f>G19/F19*100</f>
        <v>100</v>
      </c>
      <c r="H20" s="281">
        <f>H19/G19*100</f>
        <v>100</v>
      </c>
      <c r="I20" s="286"/>
    </row>
    <row r="21" spans="1:9" ht="12.75">
      <c r="A21" s="275" t="s">
        <v>396</v>
      </c>
      <c r="B21" s="276" t="s">
        <v>385</v>
      </c>
      <c r="C21" s="277">
        <f aca="true" t="shared" si="2" ref="C21:H21">C23+C28</f>
        <v>419</v>
      </c>
      <c r="D21" s="278">
        <f t="shared" si="2"/>
        <v>532</v>
      </c>
      <c r="E21" s="277">
        <f t="shared" si="2"/>
        <v>419</v>
      </c>
      <c r="F21" s="277">
        <f t="shared" si="2"/>
        <v>419</v>
      </c>
      <c r="G21" s="277">
        <f t="shared" si="2"/>
        <v>444</v>
      </c>
      <c r="H21" s="277">
        <f t="shared" si="2"/>
        <v>474</v>
      </c>
      <c r="I21" s="279"/>
    </row>
    <row r="22" spans="1:9" ht="12.75">
      <c r="A22" s="280" t="s">
        <v>386</v>
      </c>
      <c r="B22" s="276" t="s">
        <v>302</v>
      </c>
      <c r="C22" s="281"/>
      <c r="D22" s="282">
        <f>D21/C21*100</f>
        <v>126.9689737470167</v>
      </c>
      <c r="E22" s="281">
        <f>E21/D21*100</f>
        <v>78.7593984962406</v>
      </c>
      <c r="F22" s="281">
        <f>F21/E21*100</f>
        <v>100</v>
      </c>
      <c r="G22" s="281">
        <f>G21/F21*100</f>
        <v>105.96658711217184</v>
      </c>
      <c r="H22" s="281">
        <f>H21/G21*100</f>
        <v>106.75675675675676</v>
      </c>
      <c r="I22" s="279"/>
    </row>
    <row r="23" spans="1:9" ht="13.5">
      <c r="A23" s="280" t="s">
        <v>397</v>
      </c>
      <c r="B23" s="276" t="s">
        <v>385</v>
      </c>
      <c r="C23" s="281">
        <f aca="true" t="shared" si="3" ref="C23:H23">C25+C26+C27</f>
        <v>419</v>
      </c>
      <c r="D23" s="282">
        <f t="shared" si="3"/>
        <v>532</v>
      </c>
      <c r="E23" s="281">
        <f t="shared" si="3"/>
        <v>419</v>
      </c>
      <c r="F23" s="281">
        <f t="shared" si="3"/>
        <v>419</v>
      </c>
      <c r="G23" s="281">
        <f t="shared" si="3"/>
        <v>444</v>
      </c>
      <c r="H23" s="281">
        <f t="shared" si="3"/>
        <v>474</v>
      </c>
      <c r="I23" s="279"/>
    </row>
    <row r="24" spans="1:9" ht="12.75">
      <c r="A24" s="280" t="s">
        <v>386</v>
      </c>
      <c r="B24" s="276" t="s">
        <v>302</v>
      </c>
      <c r="C24" s="281"/>
      <c r="D24" s="282">
        <f>D23/C23*100</f>
        <v>126.9689737470167</v>
      </c>
      <c r="E24" s="281">
        <f>E23/D23*100</f>
        <v>78.7593984962406</v>
      </c>
      <c r="F24" s="281">
        <f>F23/E23*100</f>
        <v>100</v>
      </c>
      <c r="G24" s="281">
        <f>G23/F23*100</f>
        <v>105.96658711217184</v>
      </c>
      <c r="H24" s="281">
        <f>H23/G23*100</f>
        <v>106.75675675675676</v>
      </c>
      <c r="I24" s="279"/>
    </row>
    <row r="25" spans="1:9" ht="38.25">
      <c r="A25" s="280" t="s">
        <v>398</v>
      </c>
      <c r="B25" s="276" t="s">
        <v>385</v>
      </c>
      <c r="C25" s="283">
        <v>209</v>
      </c>
      <c r="D25" s="284">
        <v>317</v>
      </c>
      <c r="E25" s="283">
        <v>209</v>
      </c>
      <c r="F25" s="283">
        <v>209</v>
      </c>
      <c r="G25" s="283">
        <v>234</v>
      </c>
      <c r="H25" s="283">
        <v>264</v>
      </c>
      <c r="I25" s="279" t="s">
        <v>399</v>
      </c>
    </row>
    <row r="26" spans="1:9" ht="12.75">
      <c r="A26" s="280" t="s">
        <v>400</v>
      </c>
      <c r="B26" s="276" t="s">
        <v>385</v>
      </c>
      <c r="C26" s="283">
        <v>210</v>
      </c>
      <c r="D26" s="284">
        <v>215</v>
      </c>
      <c r="E26" s="283">
        <v>210</v>
      </c>
      <c r="F26" s="283">
        <v>210</v>
      </c>
      <c r="G26" s="283">
        <v>210</v>
      </c>
      <c r="H26" s="283">
        <v>210</v>
      </c>
      <c r="I26" s="279" t="s">
        <v>401</v>
      </c>
    </row>
    <row r="27" spans="1:9" ht="12.75">
      <c r="A27" s="280" t="s">
        <v>402</v>
      </c>
      <c r="B27" s="276" t="s">
        <v>385</v>
      </c>
      <c r="C27" s="283">
        <v>0</v>
      </c>
      <c r="D27" s="284">
        <v>0</v>
      </c>
      <c r="E27" s="283">
        <v>0</v>
      </c>
      <c r="F27" s="283">
        <v>0</v>
      </c>
      <c r="G27" s="283">
        <v>0</v>
      </c>
      <c r="H27" s="283">
        <v>0</v>
      </c>
      <c r="I27" s="286"/>
    </row>
    <row r="28" spans="1:9" ht="13.5">
      <c r="A28" s="285" t="s">
        <v>403</v>
      </c>
      <c r="B28" s="276" t="s">
        <v>385</v>
      </c>
      <c r="C28" s="283">
        <v>0</v>
      </c>
      <c r="D28" s="284">
        <v>0</v>
      </c>
      <c r="E28" s="283">
        <v>0</v>
      </c>
      <c r="F28" s="283">
        <v>0</v>
      </c>
      <c r="G28" s="283">
        <v>0</v>
      </c>
      <c r="H28" s="283">
        <v>0</v>
      </c>
      <c r="I28" s="286"/>
    </row>
    <row r="29" spans="1:9" ht="12.75">
      <c r="A29" s="280" t="s">
        <v>386</v>
      </c>
      <c r="B29" s="276" t="s">
        <v>302</v>
      </c>
      <c r="C29" s="283"/>
      <c r="D29" s="282" t="e">
        <f>D28/C28*100</f>
        <v>#DIV/0!</v>
      </c>
      <c r="E29" s="281" t="e">
        <f>E28/D28*100</f>
        <v>#DIV/0!</v>
      </c>
      <c r="F29" s="281" t="e">
        <f>F28/E28*100</f>
        <v>#DIV/0!</v>
      </c>
      <c r="G29" s="281" t="e">
        <f>G28/F28*100</f>
        <v>#DIV/0!</v>
      </c>
      <c r="H29" s="281" t="e">
        <f>H28/G28*100</f>
        <v>#DIV/0!</v>
      </c>
      <c r="I29" s="286"/>
    </row>
    <row r="30" spans="1:9" ht="102">
      <c r="A30" s="275" t="s">
        <v>404</v>
      </c>
      <c r="B30" s="276" t="s">
        <v>405</v>
      </c>
      <c r="C30" s="287">
        <f aca="true" t="shared" si="4" ref="C30:H30">C33+C38+C40</f>
        <v>39.197</v>
      </c>
      <c r="D30" s="288">
        <f t="shared" si="4"/>
        <v>52.737</v>
      </c>
      <c r="E30" s="287">
        <f t="shared" si="4"/>
        <v>42.915</v>
      </c>
      <c r="F30" s="287">
        <f t="shared" si="4"/>
        <v>45.434</v>
      </c>
      <c r="G30" s="287">
        <f t="shared" si="4"/>
        <v>48.128</v>
      </c>
      <c r="H30" s="287">
        <f t="shared" si="4"/>
        <v>50.391000000000005</v>
      </c>
      <c r="I30" s="289" t="s">
        <v>406</v>
      </c>
    </row>
    <row r="31" spans="1:9" ht="114.75">
      <c r="A31" s="280" t="s">
        <v>386</v>
      </c>
      <c r="B31" s="276" t="s">
        <v>302</v>
      </c>
      <c r="C31" s="281"/>
      <c r="D31" s="282">
        <f>D30/C30*100</f>
        <v>134.5434599586703</v>
      </c>
      <c r="E31" s="281">
        <f>E30/D30*100</f>
        <v>81.37550486375788</v>
      </c>
      <c r="F31" s="281">
        <f>F30/E30*100</f>
        <v>105.86974251427239</v>
      </c>
      <c r="G31" s="281">
        <f>G30/F30*100</f>
        <v>105.92948012501651</v>
      </c>
      <c r="H31" s="281">
        <f>H30/G30*100</f>
        <v>104.70204454787235</v>
      </c>
      <c r="I31" s="286" t="s">
        <v>407</v>
      </c>
    </row>
    <row r="32" spans="1:9" ht="12.75">
      <c r="A32" s="280" t="s">
        <v>408</v>
      </c>
      <c r="B32" s="276"/>
      <c r="C32" s="281"/>
      <c r="D32" s="282"/>
      <c r="E32" s="281"/>
      <c r="F32" s="281"/>
      <c r="G32" s="281"/>
      <c r="H32" s="281"/>
      <c r="I32" s="286"/>
    </row>
    <row r="33" spans="1:9" ht="27">
      <c r="A33" s="285" t="s">
        <v>409</v>
      </c>
      <c r="B33" s="276" t="s">
        <v>405</v>
      </c>
      <c r="C33" s="281">
        <f aca="true" t="shared" si="5" ref="C33:H33">C35+C36+C37</f>
        <v>3.9539999999999997</v>
      </c>
      <c r="D33" s="282">
        <f t="shared" si="5"/>
        <v>16.237000000000002</v>
      </c>
      <c r="E33" s="281">
        <f t="shared" si="5"/>
        <v>4.285</v>
      </c>
      <c r="F33" s="281">
        <f t="shared" si="5"/>
        <v>4.36</v>
      </c>
      <c r="G33" s="281">
        <f t="shared" si="5"/>
        <v>4.42</v>
      </c>
      <c r="H33" s="281">
        <f t="shared" si="5"/>
        <v>4.525</v>
      </c>
      <c r="I33" s="286"/>
    </row>
    <row r="34" spans="1:9" ht="12.75">
      <c r="A34" s="280" t="s">
        <v>386</v>
      </c>
      <c r="B34" s="276" t="s">
        <v>302</v>
      </c>
      <c r="C34" s="281"/>
      <c r="D34" s="282">
        <f>D33/C33*100</f>
        <v>410.647445624684</v>
      </c>
      <c r="E34" s="281">
        <f>E33/D33*100</f>
        <v>26.3903430436657</v>
      </c>
      <c r="F34" s="281">
        <f>F33/E33*100</f>
        <v>101.7502917152859</v>
      </c>
      <c r="G34" s="281">
        <f>G33/F33*100</f>
        <v>101.37614678899081</v>
      </c>
      <c r="H34" s="281">
        <f>H33/G33*100</f>
        <v>102.37556561085974</v>
      </c>
      <c r="I34" s="286"/>
    </row>
    <row r="35" spans="1:9" ht="12.75">
      <c r="A35" s="280" t="s">
        <v>398</v>
      </c>
      <c r="B35" s="276" t="s">
        <v>405</v>
      </c>
      <c r="C35" s="290">
        <v>3.133</v>
      </c>
      <c r="D35" s="291">
        <v>14.835</v>
      </c>
      <c r="E35" s="290">
        <v>3.4</v>
      </c>
      <c r="F35" s="290">
        <v>3.46</v>
      </c>
      <c r="G35" s="290">
        <v>3.5</v>
      </c>
      <c r="H35" s="290">
        <v>3.6</v>
      </c>
      <c r="I35" s="279" t="s">
        <v>410</v>
      </c>
    </row>
    <row r="36" spans="1:9" ht="12.75">
      <c r="A36" s="280" t="s">
        <v>400</v>
      </c>
      <c r="B36" s="276" t="s">
        <v>405</v>
      </c>
      <c r="C36" s="290">
        <v>0.821</v>
      </c>
      <c r="D36" s="291">
        <v>1.402</v>
      </c>
      <c r="E36" s="290">
        <v>0.885</v>
      </c>
      <c r="F36" s="290">
        <v>0.9</v>
      </c>
      <c r="G36" s="290">
        <v>0.92</v>
      </c>
      <c r="H36" s="290">
        <v>0.925</v>
      </c>
      <c r="I36" s="292"/>
    </row>
    <row r="37" spans="1:9" ht="12.75">
      <c r="A37" s="280" t="s">
        <v>402</v>
      </c>
      <c r="B37" s="276" t="s">
        <v>405</v>
      </c>
      <c r="C37" s="290">
        <v>0</v>
      </c>
      <c r="D37" s="291">
        <v>0</v>
      </c>
      <c r="E37" s="290">
        <v>0</v>
      </c>
      <c r="F37" s="290">
        <v>0</v>
      </c>
      <c r="G37" s="290">
        <v>0</v>
      </c>
      <c r="H37" s="290">
        <v>0</v>
      </c>
      <c r="I37" s="279"/>
    </row>
    <row r="38" spans="1:9" ht="13.5">
      <c r="A38" s="285" t="s">
        <v>403</v>
      </c>
      <c r="B38" s="276" t="s">
        <v>405</v>
      </c>
      <c r="C38" s="290">
        <v>0.4</v>
      </c>
      <c r="D38" s="291">
        <v>0.4</v>
      </c>
      <c r="E38" s="290">
        <v>0.4</v>
      </c>
      <c r="F38" s="290">
        <v>0.55</v>
      </c>
      <c r="G38" s="290">
        <v>0.55</v>
      </c>
      <c r="H38" s="290">
        <v>0.55</v>
      </c>
      <c r="I38" s="279" t="s">
        <v>411</v>
      </c>
    </row>
    <row r="39" spans="1:9" ht="12.75">
      <c r="A39" s="280" t="s">
        <v>386</v>
      </c>
      <c r="B39" s="276" t="s">
        <v>302</v>
      </c>
      <c r="C39" s="283"/>
      <c r="D39" s="282">
        <f>D38/C38*100</f>
        <v>100</v>
      </c>
      <c r="E39" s="281">
        <f>E38/D38*100</f>
        <v>100</v>
      </c>
      <c r="F39" s="281">
        <f>F38/E38*100</f>
        <v>137.5</v>
      </c>
      <c r="G39" s="281">
        <f>G38/F38*100</f>
        <v>100</v>
      </c>
      <c r="H39" s="281">
        <f>H38/G38*100</f>
        <v>100</v>
      </c>
      <c r="I39" s="279"/>
    </row>
    <row r="40" spans="1:9" ht="76.5">
      <c r="A40" s="285" t="s">
        <v>412</v>
      </c>
      <c r="B40" s="276" t="s">
        <v>405</v>
      </c>
      <c r="C40" s="290">
        <v>34.843</v>
      </c>
      <c r="D40" s="291">
        <v>36.1</v>
      </c>
      <c r="E40" s="290">
        <v>38.23</v>
      </c>
      <c r="F40" s="290">
        <v>40.524</v>
      </c>
      <c r="G40" s="290">
        <v>43.158</v>
      </c>
      <c r="H40" s="290">
        <v>45.316</v>
      </c>
      <c r="I40" s="286" t="s">
        <v>413</v>
      </c>
    </row>
    <row r="41" spans="1:9" ht="12.75">
      <c r="A41" s="280" t="s">
        <v>386</v>
      </c>
      <c r="B41" s="276" t="s">
        <v>302</v>
      </c>
      <c r="C41" s="281"/>
      <c r="D41" s="282">
        <f>D40/C40*100</f>
        <v>103.60761128490657</v>
      </c>
      <c r="E41" s="281">
        <f>E40/D40*100</f>
        <v>105.90027700831024</v>
      </c>
      <c r="F41" s="281">
        <v>106</v>
      </c>
      <c r="G41" s="281">
        <v>106.5</v>
      </c>
      <c r="H41" s="281">
        <v>105</v>
      </c>
      <c r="I41" s="279"/>
    </row>
    <row r="42" spans="1:9" ht="12.75">
      <c r="A42" s="275" t="s">
        <v>414</v>
      </c>
      <c r="B42" s="276" t="s">
        <v>415</v>
      </c>
      <c r="C42" s="283"/>
      <c r="D42" s="284"/>
      <c r="E42" s="283"/>
      <c r="F42" s="283"/>
      <c r="G42" s="283"/>
      <c r="H42" s="283"/>
      <c r="I42" s="279" t="s">
        <v>416</v>
      </c>
    </row>
    <row r="43" spans="1:9" ht="12.75">
      <c r="A43" s="280" t="s">
        <v>386</v>
      </c>
      <c r="B43" s="276" t="s">
        <v>302</v>
      </c>
      <c r="C43" s="281"/>
      <c r="D43" s="282" t="e">
        <f>D42/C42*100</f>
        <v>#DIV/0!</v>
      </c>
      <c r="E43" s="281" t="e">
        <f>E42/D42*100</f>
        <v>#DIV/0!</v>
      </c>
      <c r="F43" s="281" t="e">
        <f>F42/E42*100</f>
        <v>#DIV/0!</v>
      </c>
      <c r="G43" s="281" t="e">
        <f>G42/F42*100</f>
        <v>#DIV/0!</v>
      </c>
      <c r="H43" s="281" t="e">
        <f>H42/G42*100</f>
        <v>#DIV/0!</v>
      </c>
      <c r="I43" s="279"/>
    </row>
    <row r="44" spans="1:9" ht="38.25">
      <c r="A44" s="293" t="s">
        <v>417</v>
      </c>
      <c r="B44" s="270" t="s">
        <v>418</v>
      </c>
      <c r="C44" s="294">
        <f aca="true" t="shared" si="6" ref="C44:H44">C49+C66</f>
        <v>38.1114</v>
      </c>
      <c r="D44" s="295">
        <f t="shared" si="6"/>
        <v>92.17139999984093</v>
      </c>
      <c r="E44" s="296">
        <f t="shared" si="6"/>
        <v>47.642752394827696</v>
      </c>
      <c r="F44" s="296">
        <f t="shared" si="6"/>
        <v>51.35677329360736</v>
      </c>
      <c r="G44" s="296">
        <f t="shared" si="6"/>
        <v>55.493042382096554</v>
      </c>
      <c r="H44" s="296">
        <f t="shared" si="6"/>
        <v>60.03762873056128</v>
      </c>
      <c r="I44" s="279"/>
    </row>
    <row r="45" spans="1:9" ht="12.75">
      <c r="A45" s="297" t="s">
        <v>419</v>
      </c>
      <c r="B45" s="298" t="s">
        <v>420</v>
      </c>
      <c r="C45" s="299"/>
      <c r="D45" s="300">
        <f>D47/C47*100</f>
        <v>221.35885621742207</v>
      </c>
      <c r="E45" s="301">
        <f>E47/D47*100</f>
        <v>49.17039107448751</v>
      </c>
      <c r="F45" s="301">
        <f>F47/E47*100</f>
        <v>102.78129875601394</v>
      </c>
      <c r="G45" s="301">
        <f>G47/F47*100</f>
        <v>102.98750139208941</v>
      </c>
      <c r="H45" s="301">
        <f>H47/G47*100</f>
        <v>103.47954395725876</v>
      </c>
      <c r="I45" s="279"/>
    </row>
    <row r="46" spans="1:9" ht="12.75">
      <c r="A46" s="297" t="s">
        <v>421</v>
      </c>
      <c r="B46" s="298" t="s">
        <v>420</v>
      </c>
      <c r="C46" s="299"/>
      <c r="D46" s="300">
        <f>D44/D45/C44*10000</f>
        <v>109.25576929977717</v>
      </c>
      <c r="E46" s="301">
        <f>E44/E45/D44*10000</f>
        <v>105.12281859990976</v>
      </c>
      <c r="F46" s="301">
        <f>F44/F45/E44*10000</f>
        <v>104.87857670456879</v>
      </c>
      <c r="G46" s="301">
        <f>G44/G45/F44*10000</f>
        <v>104.91951737959718</v>
      </c>
      <c r="H46" s="301">
        <f>H44/H45/G44*10000</f>
        <v>104.55155326947309</v>
      </c>
      <c r="I46" s="279"/>
    </row>
    <row r="47" spans="1:9" ht="12.75">
      <c r="A47" s="297" t="s">
        <v>422</v>
      </c>
      <c r="B47" s="270" t="s">
        <v>423</v>
      </c>
      <c r="C47" s="299">
        <f aca="true" t="shared" si="7" ref="C47:H47">C52+C69</f>
        <v>38.1114</v>
      </c>
      <c r="D47" s="300">
        <f t="shared" si="7"/>
        <v>84.3629591284466</v>
      </c>
      <c r="E47" s="301">
        <f t="shared" si="7"/>
        <v>41.48159692546726</v>
      </c>
      <c r="F47" s="301">
        <f t="shared" si="7"/>
        <v>42.63532406473</v>
      </c>
      <c r="G47" s="301">
        <f t="shared" si="7"/>
        <v>43.90905496468564</v>
      </c>
      <c r="H47" s="301">
        <f t="shared" si="7"/>
        <v>45.43688983339878</v>
      </c>
      <c r="I47" s="279"/>
    </row>
    <row r="48" spans="1:9" ht="12.75">
      <c r="A48" s="298" t="s">
        <v>408</v>
      </c>
      <c r="B48" s="270"/>
      <c r="C48" s="299"/>
      <c r="D48" s="300"/>
      <c r="E48" s="301"/>
      <c r="F48" s="301"/>
      <c r="G48" s="301"/>
      <c r="H48" s="301"/>
      <c r="I48" s="279"/>
    </row>
    <row r="49" spans="1:9" ht="51">
      <c r="A49" s="293" t="s">
        <v>424</v>
      </c>
      <c r="B49" s="270" t="s">
        <v>418</v>
      </c>
      <c r="C49" s="294">
        <f aca="true" t="shared" si="8" ref="C49:H49">C54+C58+C62</f>
        <v>38.1114</v>
      </c>
      <c r="D49" s="295">
        <f t="shared" si="8"/>
        <v>92.17139999984093</v>
      </c>
      <c r="E49" s="296">
        <f t="shared" si="8"/>
        <v>47.642752394827696</v>
      </c>
      <c r="F49" s="296">
        <f t="shared" si="8"/>
        <v>51.35677329360736</v>
      </c>
      <c r="G49" s="296">
        <f t="shared" si="8"/>
        <v>55.493042382096554</v>
      </c>
      <c r="H49" s="296">
        <f t="shared" si="8"/>
        <v>60.03762873056128</v>
      </c>
      <c r="I49" s="286" t="s">
        <v>425</v>
      </c>
    </row>
    <row r="50" spans="1:9" ht="12.75">
      <c r="A50" s="302" t="s">
        <v>419</v>
      </c>
      <c r="B50" s="298" t="s">
        <v>420</v>
      </c>
      <c r="C50" s="299"/>
      <c r="D50" s="300">
        <f>D52/C52*100</f>
        <v>221.35885621742207</v>
      </c>
      <c r="E50" s="301">
        <f>E52/D52*100</f>
        <v>49.17039107448751</v>
      </c>
      <c r="F50" s="301">
        <f>F52/E52*100</f>
        <v>102.78129875601394</v>
      </c>
      <c r="G50" s="301">
        <f>G52/F52*100</f>
        <v>102.98750139208941</v>
      </c>
      <c r="H50" s="301">
        <f>H52/G52*100</f>
        <v>103.47954395725876</v>
      </c>
      <c r="I50" s="279"/>
    </row>
    <row r="51" spans="1:9" ht="12.75">
      <c r="A51" s="302" t="s">
        <v>421</v>
      </c>
      <c r="B51" s="298" t="s">
        <v>420</v>
      </c>
      <c r="C51" s="299"/>
      <c r="D51" s="300">
        <f>D49/D50/C49*10000</f>
        <v>109.25576929977717</v>
      </c>
      <c r="E51" s="301">
        <f>E49/E50/D49*10000</f>
        <v>105.12281859990976</v>
      </c>
      <c r="F51" s="301">
        <f>F49/F50/E49*10000</f>
        <v>104.87857670456879</v>
      </c>
      <c r="G51" s="301">
        <f>G49/G50/F49*10000</f>
        <v>104.91951737959718</v>
      </c>
      <c r="H51" s="301">
        <f>H49/H50/G49*10000</f>
        <v>104.55155326947309</v>
      </c>
      <c r="I51" s="279"/>
    </row>
    <row r="52" spans="1:9" ht="12.75">
      <c r="A52" s="302" t="s">
        <v>422</v>
      </c>
      <c r="B52" s="298" t="s">
        <v>426</v>
      </c>
      <c r="C52" s="299">
        <f aca="true" t="shared" si="9" ref="C52:H52">C57+C61+C65</f>
        <v>38.1114</v>
      </c>
      <c r="D52" s="300">
        <f t="shared" si="9"/>
        <v>84.3629591284466</v>
      </c>
      <c r="E52" s="301">
        <f t="shared" si="9"/>
        <v>41.48159692546726</v>
      </c>
      <c r="F52" s="301">
        <f t="shared" si="9"/>
        <v>42.63532406473</v>
      </c>
      <c r="G52" s="301">
        <f t="shared" si="9"/>
        <v>43.90905496468564</v>
      </c>
      <c r="H52" s="301">
        <f t="shared" si="9"/>
        <v>45.43688983339878</v>
      </c>
      <c r="I52" s="279"/>
    </row>
    <row r="53" spans="1:9" ht="12.75">
      <c r="A53" s="298" t="s">
        <v>427</v>
      </c>
      <c r="B53" s="298"/>
      <c r="C53" s="299"/>
      <c r="D53" s="300"/>
      <c r="E53" s="301"/>
      <c r="F53" s="301"/>
      <c r="G53" s="301"/>
      <c r="H53" s="301"/>
      <c r="I53" s="279"/>
    </row>
    <row r="54" spans="1:9" ht="127.5">
      <c r="A54" s="303" t="s">
        <v>428</v>
      </c>
      <c r="B54" s="270" t="s">
        <v>418</v>
      </c>
      <c r="C54" s="304">
        <v>20.2684</v>
      </c>
      <c r="D54" s="300">
        <f>C54*D55*D56/10000</f>
        <v>66.43839999994135</v>
      </c>
      <c r="E54" s="305">
        <f>D54*E55*E56/10000</f>
        <v>24.599481983978283</v>
      </c>
      <c r="F54" s="305">
        <f>E54*F55*F56/10000</f>
        <v>26.164304231943113</v>
      </c>
      <c r="G54" s="305">
        <f>F54*G55*G56/10000</f>
        <v>27.777542902276263</v>
      </c>
      <c r="H54" s="305">
        <f>G54*H55*H56/10000</f>
        <v>29.551416792015626</v>
      </c>
      <c r="I54" s="306" t="s">
        <v>429</v>
      </c>
    </row>
    <row r="55" spans="1:9" ht="12.75">
      <c r="A55" s="307" t="s">
        <v>419</v>
      </c>
      <c r="B55" s="298" t="s">
        <v>420</v>
      </c>
      <c r="C55" s="308">
        <v>87.985</v>
      </c>
      <c r="D55" s="309">
        <v>305.777068752</v>
      </c>
      <c r="E55" s="310">
        <v>36.3</v>
      </c>
      <c r="F55" s="310">
        <v>101.2</v>
      </c>
      <c r="G55" s="310">
        <v>101.4</v>
      </c>
      <c r="H55" s="310">
        <v>102</v>
      </c>
      <c r="I55" s="279"/>
    </row>
    <row r="56" spans="1:9" ht="12.75">
      <c r="A56" s="307" t="s">
        <v>421</v>
      </c>
      <c r="B56" s="298" t="s">
        <v>420</v>
      </c>
      <c r="C56" s="308">
        <v>103</v>
      </c>
      <c r="D56" s="309">
        <v>107.2</v>
      </c>
      <c r="E56" s="283">
        <v>102</v>
      </c>
      <c r="F56" s="283">
        <v>105.1</v>
      </c>
      <c r="G56" s="283">
        <v>104.7</v>
      </c>
      <c r="H56" s="283">
        <v>104.3</v>
      </c>
      <c r="I56" s="279"/>
    </row>
    <row r="57" spans="1:9" ht="12.75">
      <c r="A57" s="307" t="s">
        <v>422</v>
      </c>
      <c r="B57" s="298" t="s">
        <v>426</v>
      </c>
      <c r="C57" s="299">
        <f>C54</f>
        <v>20.2684</v>
      </c>
      <c r="D57" s="300">
        <f>C57*D55/100</f>
        <v>61.976119402930365</v>
      </c>
      <c r="E57" s="311">
        <f>D57*E55/100</f>
        <v>22.497331343263724</v>
      </c>
      <c r="F57" s="311">
        <f>E57*F55/100</f>
        <v>22.767299319382893</v>
      </c>
      <c r="G57" s="311">
        <f>F57*G55/100</f>
        <v>23.086041509854255</v>
      </c>
      <c r="H57" s="311">
        <f>G57*H55/100</f>
        <v>23.54776234005134</v>
      </c>
      <c r="I57" s="279"/>
    </row>
    <row r="58" spans="1:9" ht="127.5">
      <c r="A58" s="303" t="s">
        <v>430</v>
      </c>
      <c r="B58" s="270" t="s">
        <v>418</v>
      </c>
      <c r="C58" s="304">
        <v>4.106</v>
      </c>
      <c r="D58" s="300">
        <f>C58*D59*D60/10000</f>
        <v>9.230999999996747</v>
      </c>
      <c r="E58" s="311">
        <f>D58*E59*E60/10000</f>
        <v>4.5112704110622905</v>
      </c>
      <c r="F58" s="311">
        <f>E58*F59*F60/10000</f>
        <v>4.624728861900507</v>
      </c>
      <c r="G58" s="311">
        <f>F58*G59*G60/10000</f>
        <v>4.759789443583449</v>
      </c>
      <c r="H58" s="311">
        <f>G58*H59*H60/10000</f>
        <v>4.903535084779669</v>
      </c>
      <c r="I58" s="279" t="s">
        <v>431</v>
      </c>
    </row>
    <row r="59" spans="1:9" ht="12.75">
      <c r="A59" s="307" t="s">
        <v>419</v>
      </c>
      <c r="B59" s="298" t="s">
        <v>420</v>
      </c>
      <c r="C59" s="308">
        <v>81.2</v>
      </c>
      <c r="D59" s="309">
        <v>210.306211859</v>
      </c>
      <c r="E59" s="310">
        <v>48.870874348</v>
      </c>
      <c r="F59" s="310">
        <v>101</v>
      </c>
      <c r="G59" s="310">
        <v>101.2</v>
      </c>
      <c r="H59" s="310">
        <v>102</v>
      </c>
      <c r="I59" s="279"/>
    </row>
    <row r="60" spans="1:9" ht="12.75">
      <c r="A60" s="307" t="s">
        <v>432</v>
      </c>
      <c r="B60" s="298" t="s">
        <v>420</v>
      </c>
      <c r="C60" s="308">
        <v>121.1</v>
      </c>
      <c r="D60" s="309">
        <v>106.9</v>
      </c>
      <c r="E60" s="283">
        <v>100</v>
      </c>
      <c r="F60" s="283">
        <v>101.5</v>
      </c>
      <c r="G60" s="283">
        <v>101.7</v>
      </c>
      <c r="H60" s="283">
        <v>101</v>
      </c>
      <c r="I60" s="279"/>
    </row>
    <row r="61" spans="1:9" ht="12.75">
      <c r="A61" s="307" t="s">
        <v>422</v>
      </c>
      <c r="B61" s="298" t="s">
        <v>426</v>
      </c>
      <c r="C61" s="299">
        <f>C58</f>
        <v>4.106</v>
      </c>
      <c r="D61" s="300">
        <f>C61*D59/100</f>
        <v>8.63517305893054</v>
      </c>
      <c r="E61" s="311">
        <f>D61*E59/100</f>
        <v>4.220084575362292</v>
      </c>
      <c r="F61" s="311">
        <f>E61*F59/100</f>
        <v>4.262285421115915</v>
      </c>
      <c r="G61" s="311">
        <f>F61*G59/100</f>
        <v>4.313432846169306</v>
      </c>
      <c r="H61" s="311">
        <f>G61*H59/100</f>
        <v>4.399701503092692</v>
      </c>
      <c r="I61" s="279"/>
    </row>
    <row r="62" spans="1:9" ht="127.5">
      <c r="A62" s="303" t="s">
        <v>392</v>
      </c>
      <c r="B62" s="270" t="s">
        <v>418</v>
      </c>
      <c r="C62" s="304">
        <v>13.737</v>
      </c>
      <c r="D62" s="300">
        <f>C62*D63*D64/10000</f>
        <v>16.501999999902843</v>
      </c>
      <c r="E62" s="311">
        <f>D62*E63*E64/10000</f>
        <v>18.53199999978712</v>
      </c>
      <c r="F62" s="311">
        <f>E62*F63*F64/10000</f>
        <v>20.567740199763737</v>
      </c>
      <c r="G62" s="311">
        <f>F62*G63*G64/10000</f>
        <v>22.955710036236844</v>
      </c>
      <c r="H62" s="311">
        <f>G62*H63*H64/10000</f>
        <v>25.582676853765985</v>
      </c>
      <c r="I62" s="312" t="s">
        <v>433</v>
      </c>
    </row>
    <row r="63" spans="1:9" ht="12.75">
      <c r="A63" s="307" t="s">
        <v>419</v>
      </c>
      <c r="B63" s="298" t="s">
        <v>420</v>
      </c>
      <c r="C63" s="310">
        <v>117.9</v>
      </c>
      <c r="D63" s="284">
        <v>100.10676761</v>
      </c>
      <c r="E63" s="310">
        <v>107.36284819</v>
      </c>
      <c r="F63" s="310">
        <v>105.7</v>
      </c>
      <c r="G63" s="310">
        <v>105.791723581</v>
      </c>
      <c r="H63" s="310">
        <v>105.935010736</v>
      </c>
      <c r="I63" s="279"/>
    </row>
    <row r="64" spans="1:9" ht="12.75">
      <c r="A64" s="307" t="s">
        <v>421</v>
      </c>
      <c r="B64" s="298" t="s">
        <v>420</v>
      </c>
      <c r="C64" s="310">
        <v>101.7</v>
      </c>
      <c r="D64" s="284">
        <v>120</v>
      </c>
      <c r="E64" s="283">
        <v>104.6</v>
      </c>
      <c r="F64" s="283">
        <v>105</v>
      </c>
      <c r="G64" s="283">
        <v>105.5</v>
      </c>
      <c r="H64" s="283">
        <v>105.2</v>
      </c>
      <c r="I64" s="279"/>
    </row>
    <row r="65" spans="1:9" ht="12.75">
      <c r="A65" s="307" t="s">
        <v>422</v>
      </c>
      <c r="B65" s="298" t="s">
        <v>426</v>
      </c>
      <c r="C65" s="311">
        <f>C62</f>
        <v>13.737</v>
      </c>
      <c r="D65" s="313">
        <f>C65*D63/100</f>
        <v>13.751666666585702</v>
      </c>
      <c r="E65" s="311">
        <f>D65*E63/100</f>
        <v>14.764181006841241</v>
      </c>
      <c r="F65" s="311">
        <f>E65*F63/100</f>
        <v>15.605739324231193</v>
      </c>
      <c r="G65" s="311">
        <f>F65*G63/100</f>
        <v>16.50958060866208</v>
      </c>
      <c r="H65" s="311">
        <f>G65*H63/100</f>
        <v>17.489425990254748</v>
      </c>
      <c r="I65" s="279"/>
    </row>
    <row r="66" spans="1:9" ht="40.5">
      <c r="A66" s="303" t="s">
        <v>434</v>
      </c>
      <c r="B66" s="270" t="s">
        <v>418</v>
      </c>
      <c r="C66" s="314"/>
      <c r="D66" s="315">
        <f>C66*D67*D68/10000</f>
        <v>0</v>
      </c>
      <c r="E66" s="296">
        <f>D66*E67*E68/10000</f>
        <v>0</v>
      </c>
      <c r="F66" s="296">
        <f>E66*F67*F68/10000</f>
        <v>0</v>
      </c>
      <c r="G66" s="296">
        <f>F66*G67*G68/10000</f>
        <v>0</v>
      </c>
      <c r="H66" s="296">
        <f>G66*H67*H68/10000</f>
        <v>0</v>
      </c>
      <c r="I66" s="279"/>
    </row>
    <row r="67" spans="1:9" ht="12.75">
      <c r="A67" s="307" t="s">
        <v>419</v>
      </c>
      <c r="B67" s="298" t="s">
        <v>420</v>
      </c>
      <c r="C67" s="310"/>
      <c r="D67" s="284"/>
      <c r="E67" s="310"/>
      <c r="F67" s="310"/>
      <c r="G67" s="310"/>
      <c r="H67" s="310"/>
      <c r="I67" s="279"/>
    </row>
    <row r="68" spans="1:9" ht="12.75">
      <c r="A68" s="307" t="s">
        <v>421</v>
      </c>
      <c r="B68" s="298" t="s">
        <v>420</v>
      </c>
      <c r="C68" s="310"/>
      <c r="D68" s="284"/>
      <c r="E68" s="283"/>
      <c r="F68" s="283"/>
      <c r="G68" s="283"/>
      <c r="H68" s="283"/>
      <c r="I68" s="279"/>
    </row>
    <row r="69" spans="1:9" ht="12.75">
      <c r="A69" s="307" t="s">
        <v>422</v>
      </c>
      <c r="B69" s="298" t="s">
        <v>426</v>
      </c>
      <c r="C69" s="301">
        <f>C66</f>
        <v>0</v>
      </c>
      <c r="D69" s="272">
        <f>C69*D67/100</f>
        <v>0</v>
      </c>
      <c r="E69" s="301">
        <f>D69*E67/100</f>
        <v>0</v>
      </c>
      <c r="F69" s="301">
        <f>E69*F67/100</f>
        <v>0</v>
      </c>
      <c r="G69" s="301">
        <f>F69*G67/100</f>
        <v>0</v>
      </c>
      <c r="H69" s="301">
        <f>G69*H67/100</f>
        <v>0</v>
      </c>
      <c r="I69" s="279"/>
    </row>
    <row r="70" spans="1:8" ht="12.75">
      <c r="A70" s="316"/>
      <c r="B70" s="317"/>
      <c r="C70" s="318"/>
      <c r="D70" s="319"/>
      <c r="E70" s="318"/>
      <c r="F70" s="318"/>
      <c r="G70" s="318"/>
      <c r="H70" s="318"/>
    </row>
    <row r="71" spans="1:9" ht="25.5">
      <c r="A71" s="320" t="s">
        <v>435</v>
      </c>
      <c r="B71" s="621" t="s">
        <v>436</v>
      </c>
      <c r="C71" s="621"/>
      <c r="D71" s="621"/>
      <c r="E71" s="621"/>
      <c r="F71" s="621"/>
      <c r="G71" s="621"/>
      <c r="H71" s="321"/>
      <c r="I71" s="322"/>
    </row>
    <row r="72" spans="1:9" ht="12.75">
      <c r="A72" s="323"/>
      <c r="B72" s="622" t="s">
        <v>261</v>
      </c>
      <c r="C72" s="622"/>
      <c r="D72" s="622"/>
      <c r="E72" s="622"/>
      <c r="F72" s="622"/>
      <c r="G72" s="622"/>
      <c r="H72" s="622"/>
      <c r="I72" s="323"/>
    </row>
    <row r="73" spans="1:9" ht="12.75">
      <c r="A73" s="145"/>
      <c r="B73" s="145"/>
      <c r="C73" s="145"/>
      <c r="D73" s="324"/>
      <c r="E73" s="145"/>
      <c r="F73" s="145"/>
      <c r="G73" s="145"/>
      <c r="H73" s="145"/>
      <c r="I73" s="145"/>
    </row>
    <row r="74" spans="1:9" ht="12.75">
      <c r="A74" s="145" t="s">
        <v>262</v>
      </c>
      <c r="B74" s="623" t="s">
        <v>437</v>
      </c>
      <c r="C74" s="623"/>
      <c r="D74" s="623"/>
      <c r="E74" s="623"/>
      <c r="F74" s="623"/>
      <c r="G74" s="623"/>
      <c r="H74" s="325"/>
      <c r="I74" s="145"/>
    </row>
    <row r="75" spans="1:9" ht="12.75">
      <c r="A75" s="326"/>
      <c r="B75" s="624" t="s">
        <v>438</v>
      </c>
      <c r="C75" s="624"/>
      <c r="D75" s="624"/>
      <c r="E75" s="624"/>
      <c r="F75" s="624"/>
      <c r="G75" s="624"/>
      <c r="H75" s="624"/>
      <c r="I75" s="145"/>
    </row>
    <row r="76" spans="1:3" ht="12.75">
      <c r="A76" s="266"/>
      <c r="B76" s="266"/>
      <c r="C76" s="266"/>
    </row>
    <row r="77" spans="1:3" ht="12.75">
      <c r="A77" s="266" t="s">
        <v>439</v>
      </c>
      <c r="B77" s="266"/>
      <c r="C77" s="266"/>
    </row>
    <row r="78" spans="1:8" ht="12.75">
      <c r="A78" s="606" t="s">
        <v>440</v>
      </c>
      <c r="B78" s="606"/>
      <c r="C78" s="606"/>
      <c r="D78" s="606"/>
      <c r="E78" s="606"/>
      <c r="F78" s="606"/>
      <c r="G78" s="606"/>
      <c r="H78" s="606"/>
    </row>
    <row r="79" spans="1:6" ht="12.75">
      <c r="A79" s="606" t="s">
        <v>441</v>
      </c>
      <c r="B79" s="606"/>
      <c r="C79" s="606"/>
      <c r="D79" s="606"/>
      <c r="E79" s="606"/>
      <c r="F79" s="606"/>
    </row>
  </sheetData>
  <sheetProtection/>
  <mergeCells count="16">
    <mergeCell ref="A4:H4"/>
    <mergeCell ref="A5:H5"/>
    <mergeCell ref="A6:H6"/>
    <mergeCell ref="A7:H7"/>
    <mergeCell ref="A8:H8"/>
    <mergeCell ref="A9:A10"/>
    <mergeCell ref="B9:B10"/>
    <mergeCell ref="C9:D9"/>
    <mergeCell ref="F9:H9"/>
    <mergeCell ref="A79:F79"/>
    <mergeCell ref="I9:I10"/>
    <mergeCell ref="B71:G71"/>
    <mergeCell ref="B72:H72"/>
    <mergeCell ref="B74:G74"/>
    <mergeCell ref="B75:H75"/>
    <mergeCell ref="A78:H7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8" width="8.875" style="458" customWidth="1"/>
  </cols>
  <sheetData>
    <row r="1" spans="1:8" ht="12.75">
      <c r="A1" s="417"/>
      <c r="B1" s="417"/>
      <c r="C1" s="418"/>
      <c r="D1" s="638"/>
      <c r="E1" s="638"/>
      <c r="F1" s="639" t="s">
        <v>476</v>
      </c>
      <c r="G1" s="639"/>
      <c r="H1" s="639"/>
    </row>
    <row r="2" spans="1:8" ht="12.75">
      <c r="A2" s="640" t="s">
        <v>186</v>
      </c>
      <c r="B2" s="640"/>
      <c r="C2" s="640"/>
      <c r="D2" s="640"/>
      <c r="E2" s="640"/>
      <c r="F2" s="640"/>
      <c r="G2" s="640"/>
      <c r="H2" s="640"/>
    </row>
    <row r="3" spans="1:8" ht="13.5">
      <c r="A3" s="152"/>
      <c r="B3" s="152"/>
      <c r="C3" s="152"/>
      <c r="D3" s="152"/>
      <c r="E3" s="152"/>
      <c r="F3" s="152"/>
      <c r="G3" s="419" t="s">
        <v>477</v>
      </c>
      <c r="H3" s="152"/>
    </row>
    <row r="4" spans="1:8" ht="12.75">
      <c r="A4" s="640" t="s">
        <v>478</v>
      </c>
      <c r="B4" s="640"/>
      <c r="C4" s="640"/>
      <c r="D4" s="640"/>
      <c r="E4" s="640"/>
      <c r="F4" s="640"/>
      <c r="G4" s="640"/>
      <c r="H4" s="640"/>
    </row>
    <row r="5" spans="1:8" ht="12.75">
      <c r="A5" s="641" t="s">
        <v>479</v>
      </c>
      <c r="B5" s="641"/>
      <c r="C5" s="641"/>
      <c r="D5" s="641"/>
      <c r="E5" s="641"/>
      <c r="F5" s="641"/>
      <c r="G5" s="641"/>
      <c r="H5" s="641"/>
    </row>
    <row r="6" spans="1:8" ht="13.5" thickBot="1">
      <c r="A6" s="642" t="s">
        <v>189</v>
      </c>
      <c r="B6" s="642"/>
      <c r="C6" s="642"/>
      <c r="D6" s="642"/>
      <c r="E6" s="642"/>
      <c r="F6" s="642"/>
      <c r="G6" s="642"/>
      <c r="H6" s="642"/>
    </row>
    <row r="7" spans="1:8" ht="13.5" thickBot="1">
      <c r="A7" s="645" t="s">
        <v>190</v>
      </c>
      <c r="B7" s="421" t="s">
        <v>480</v>
      </c>
      <c r="C7" s="420" t="s">
        <v>1</v>
      </c>
      <c r="D7" s="420" t="s">
        <v>1</v>
      </c>
      <c r="E7" s="422" t="s">
        <v>25</v>
      </c>
      <c r="F7" s="647" t="s">
        <v>26</v>
      </c>
      <c r="G7" s="648"/>
      <c r="H7" s="649"/>
    </row>
    <row r="8" spans="1:8" ht="36.75" thickBot="1">
      <c r="A8" s="646"/>
      <c r="B8" s="423" t="s">
        <v>481</v>
      </c>
      <c r="C8" s="424">
        <v>2012</v>
      </c>
      <c r="D8" s="424">
        <v>2013</v>
      </c>
      <c r="E8" s="424">
        <v>2014</v>
      </c>
      <c r="F8" s="424">
        <v>2015</v>
      </c>
      <c r="G8" s="424">
        <v>2016</v>
      </c>
      <c r="H8" s="424">
        <v>2017</v>
      </c>
    </row>
    <row r="9" spans="1:8" ht="67.5">
      <c r="A9" s="425" t="s">
        <v>482</v>
      </c>
      <c r="B9" s="426" t="s">
        <v>483</v>
      </c>
      <c r="C9" s="427">
        <v>1.115</v>
      </c>
      <c r="D9" s="427">
        <v>1.036</v>
      </c>
      <c r="E9" s="427">
        <v>1.027</v>
      </c>
      <c r="F9" s="428">
        <v>1.039</v>
      </c>
      <c r="G9" s="428">
        <v>1.039</v>
      </c>
      <c r="H9" s="428">
        <v>1.037</v>
      </c>
    </row>
    <row r="10" spans="1:8" ht="101.25">
      <c r="A10" s="429" t="s">
        <v>484</v>
      </c>
      <c r="B10" s="430" t="s">
        <v>196</v>
      </c>
      <c r="C10" s="431">
        <v>1652.58159359925</v>
      </c>
      <c r="D10" s="431">
        <v>1430.45100529563</v>
      </c>
      <c r="E10" s="431">
        <v>2325.4</v>
      </c>
      <c r="F10" s="431">
        <v>3135.8</v>
      </c>
      <c r="G10" s="431">
        <v>3491</v>
      </c>
      <c r="H10" s="431">
        <v>4050.5</v>
      </c>
    </row>
    <row r="11" spans="1:8" ht="22.5">
      <c r="A11" s="432"/>
      <c r="B11" s="433" t="s">
        <v>197</v>
      </c>
      <c r="C11" s="434">
        <v>100.071908724216</v>
      </c>
      <c r="D11" s="435">
        <f>D10/C10/D$9*100</f>
        <v>83.55074381523397</v>
      </c>
      <c r="E11" s="435">
        <f>E10/D10/E$9*100</f>
        <v>158.29027633190572</v>
      </c>
      <c r="F11" s="435">
        <f>F10/E10/F$9*100</f>
        <v>129.78817930089212</v>
      </c>
      <c r="G11" s="435">
        <f>G10/F10/G$9*100</f>
        <v>107.14846295821468</v>
      </c>
      <c r="H11" s="435">
        <f>H10/G10/H$9*100</f>
        <v>111.8871035507478</v>
      </c>
    </row>
    <row r="12" spans="1:8" ht="33.75">
      <c r="A12" s="436" t="s">
        <v>485</v>
      </c>
      <c r="B12" s="437" t="s">
        <v>196</v>
      </c>
      <c r="C12" s="438">
        <f aca="true" t="shared" si="0" ref="C12:H12">C14+C16+C18+C20</f>
        <v>1652.58159</v>
      </c>
      <c r="D12" s="438">
        <f t="shared" si="0"/>
        <v>1430.4510052956298</v>
      </c>
      <c r="E12" s="438">
        <f t="shared" si="0"/>
        <v>2325.4</v>
      </c>
      <c r="F12" s="438">
        <f t="shared" si="0"/>
        <v>3135.8</v>
      </c>
      <c r="G12" s="438">
        <f t="shared" si="0"/>
        <v>3491</v>
      </c>
      <c r="H12" s="438">
        <f t="shared" si="0"/>
        <v>4050.5</v>
      </c>
    </row>
    <row r="13" spans="1:8" ht="33.75">
      <c r="A13" s="439" t="s">
        <v>486</v>
      </c>
      <c r="B13" s="433"/>
      <c r="C13" s="434"/>
      <c r="D13" s="434"/>
      <c r="E13" s="434"/>
      <c r="F13" s="434"/>
      <c r="G13" s="434"/>
      <c r="H13" s="434"/>
    </row>
    <row r="14" spans="1:8" ht="101.25">
      <c r="A14" s="440" t="s">
        <v>487</v>
      </c>
      <c r="B14" s="441" t="s">
        <v>196</v>
      </c>
      <c r="C14" s="434">
        <v>223.2</v>
      </c>
      <c r="D14" s="434">
        <v>180.2773</v>
      </c>
      <c r="E14" s="434">
        <v>654.2</v>
      </c>
      <c r="F14" s="434">
        <v>245.8</v>
      </c>
      <c r="G14" s="434">
        <v>271</v>
      </c>
      <c r="H14" s="434">
        <v>311.5</v>
      </c>
    </row>
    <row r="15" spans="1:8" ht="22.5">
      <c r="A15" s="442"/>
      <c r="B15" s="443" t="s">
        <v>197</v>
      </c>
      <c r="C15" s="434">
        <v>121.9</v>
      </c>
      <c r="D15" s="435">
        <f>D14/C14/D$9*100</f>
        <v>77.96274096677323</v>
      </c>
      <c r="E15" s="435">
        <f>E14/D14/E$9*100</f>
        <v>353.34508210952487</v>
      </c>
      <c r="F15" s="435">
        <f>F14/E14/F$9*100</f>
        <v>36.16227888855575</v>
      </c>
      <c r="G15" s="435">
        <f>G14/F14/G$9*100</f>
        <v>106.11379941437713</v>
      </c>
      <c r="H15" s="435">
        <f>H14/G14/H$9*100</f>
        <v>110.8434420891943</v>
      </c>
    </row>
    <row r="16" spans="1:8" ht="67.5">
      <c r="A16" s="444" t="s">
        <v>488</v>
      </c>
      <c r="B16" s="445" t="s">
        <v>196</v>
      </c>
      <c r="C16" s="446">
        <v>1205.08159</v>
      </c>
      <c r="D16" s="446">
        <v>1250.02660529563</v>
      </c>
      <c r="E16" s="446">
        <v>1312</v>
      </c>
      <c r="F16" s="446">
        <v>1415</v>
      </c>
      <c r="G16" s="446">
        <v>1560</v>
      </c>
      <c r="H16" s="446">
        <v>1799</v>
      </c>
    </row>
    <row r="17" spans="1:8" ht="22.5">
      <c r="A17" s="442"/>
      <c r="B17" s="443" t="s">
        <v>197</v>
      </c>
      <c r="C17" s="434">
        <v>97.1</v>
      </c>
      <c r="D17" s="435">
        <f>D16/C16/D$9*100</f>
        <v>100.1251199390569</v>
      </c>
      <c r="E17" s="435">
        <f>E16/D16/E$9*100</f>
        <v>102.19840901079297</v>
      </c>
      <c r="F17" s="435">
        <f>F16/E16/F$9*100</f>
        <v>103.80231930327004</v>
      </c>
      <c r="G17" s="435">
        <f>G16/F16/G$9*100</f>
        <v>106.10909511388024</v>
      </c>
      <c r="H17" s="435">
        <f>H16/G16/H$9*100</f>
        <v>111.20589471602007</v>
      </c>
    </row>
    <row r="18" spans="1:8" ht="123.75">
      <c r="A18" s="440" t="s">
        <v>489</v>
      </c>
      <c r="B18" s="441" t="s">
        <v>196</v>
      </c>
      <c r="C18" s="434"/>
      <c r="D18" s="434"/>
      <c r="E18" s="434"/>
      <c r="F18" s="434"/>
      <c r="G18" s="434"/>
      <c r="H18" s="434"/>
    </row>
    <row r="19" spans="1:8" ht="22.5">
      <c r="A19" s="439"/>
      <c r="B19" s="443" t="s">
        <v>197</v>
      </c>
      <c r="C19" s="434"/>
      <c r="D19" s="435" t="e">
        <f>D18/C18/D$9*100</f>
        <v>#DIV/0!</v>
      </c>
      <c r="E19" s="435" t="e">
        <f>E18/D18/E$9*100</f>
        <v>#DIV/0!</v>
      </c>
      <c r="F19" s="435" t="e">
        <f>F18/E18/F$9*100</f>
        <v>#DIV/0!</v>
      </c>
      <c r="G19" s="435" t="e">
        <f>G18/F18/G$9*100</f>
        <v>#DIV/0!</v>
      </c>
      <c r="H19" s="435" t="e">
        <f>H18/G18/H$9*100</f>
        <v>#DIV/0!</v>
      </c>
    </row>
    <row r="20" spans="1:8" ht="67.5">
      <c r="A20" s="440" t="s">
        <v>490</v>
      </c>
      <c r="B20" s="441" t="s">
        <v>196</v>
      </c>
      <c r="C20" s="434">
        <v>224.3</v>
      </c>
      <c r="D20" s="434">
        <v>0.1471</v>
      </c>
      <c r="E20" s="434">
        <v>359.2</v>
      </c>
      <c r="F20" s="434">
        <v>1475</v>
      </c>
      <c r="G20" s="434">
        <v>1660</v>
      </c>
      <c r="H20" s="434">
        <v>1940</v>
      </c>
    </row>
    <row r="21" spans="1:8" ht="22.5">
      <c r="A21" s="439"/>
      <c r="B21" s="443" t="s">
        <v>197</v>
      </c>
      <c r="C21" s="434">
        <v>98.5</v>
      </c>
      <c r="D21" s="435">
        <f>D20/C20/D$9*100</f>
        <v>0.06330290547856308</v>
      </c>
      <c r="E21" s="435">
        <f>E20/D20/E$9*100</f>
        <v>237767.89431773126</v>
      </c>
      <c r="F21" s="435">
        <f>F20/E20/F$9*100</f>
        <v>395.22112018794843</v>
      </c>
      <c r="G21" s="435">
        <f>G20/F20/G$9*100</f>
        <v>108.31797197435607</v>
      </c>
      <c r="H21" s="435">
        <f>H20/G20/H$9*100</f>
        <v>112.69765658584194</v>
      </c>
    </row>
    <row r="22" spans="1:8" ht="202.5">
      <c r="A22" s="442" t="s">
        <v>491</v>
      </c>
      <c r="B22" s="441" t="s">
        <v>196</v>
      </c>
      <c r="C22" s="435">
        <f aca="true" t="shared" si="1" ref="C22:H22">C24+C44+C86+C96</f>
        <v>938.0899999999999</v>
      </c>
      <c r="D22" s="435">
        <f t="shared" si="1"/>
        <v>697.8544</v>
      </c>
      <c r="E22" s="435">
        <f t="shared" si="1"/>
        <v>1556.69</v>
      </c>
      <c r="F22" s="435">
        <f t="shared" si="1"/>
        <v>2308.2799999999997</v>
      </c>
      <c r="G22" s="435">
        <f t="shared" si="1"/>
        <v>2579.94</v>
      </c>
      <c r="H22" s="435">
        <f t="shared" si="1"/>
        <v>2962.19</v>
      </c>
    </row>
    <row r="23" spans="1:8" ht="22.5">
      <c r="A23" s="442"/>
      <c r="B23" s="443" t="s">
        <v>197</v>
      </c>
      <c r="C23" s="434">
        <v>104.2</v>
      </c>
      <c r="D23" s="435">
        <f>D22/C22/D$9*100</f>
        <v>71.80597098408823</v>
      </c>
      <c r="E23" s="435">
        <f>E22/D22/E$9*100</f>
        <v>217.20352586729535</v>
      </c>
      <c r="F23" s="435">
        <f>F22/E22/F$9*100</f>
        <v>142.7153889755138</v>
      </c>
      <c r="G23" s="435">
        <f>G22/F22/G$9*100</f>
        <v>107.57356706216245</v>
      </c>
      <c r="H23" s="435">
        <f>H22/G22/H$9*100</f>
        <v>110.71961044985244</v>
      </c>
    </row>
    <row r="24" spans="1:8" ht="45">
      <c r="A24" s="447" t="s">
        <v>207</v>
      </c>
      <c r="B24" s="448" t="s">
        <v>196</v>
      </c>
      <c r="C24" s="449">
        <f aca="true" t="shared" si="2" ref="C24:H24">C26+C28+C30+C32+C34+C36+C38+C40+C42</f>
        <v>223.2</v>
      </c>
      <c r="D24" s="449">
        <f t="shared" si="2"/>
        <v>180.2773</v>
      </c>
      <c r="E24" s="449">
        <f t="shared" si="2"/>
        <v>654.2</v>
      </c>
      <c r="F24" s="449">
        <f t="shared" si="2"/>
        <v>245.8</v>
      </c>
      <c r="G24" s="449">
        <f t="shared" si="2"/>
        <v>271</v>
      </c>
      <c r="H24" s="449">
        <f t="shared" si="2"/>
        <v>311.5</v>
      </c>
    </row>
    <row r="25" spans="1:8" ht="22.5">
      <c r="A25" s="450"/>
      <c r="B25" s="433" t="s">
        <v>197</v>
      </c>
      <c r="C25" s="434">
        <v>121.9</v>
      </c>
      <c r="D25" s="435">
        <f>D24/C24/D$9*100</f>
        <v>77.96274096677323</v>
      </c>
      <c r="E25" s="435">
        <f>E24/D24/E$9*100</f>
        <v>353.34508210952487</v>
      </c>
      <c r="F25" s="435">
        <f>F24/E24/F$9*100</f>
        <v>36.16227888855575</v>
      </c>
      <c r="G25" s="435">
        <f>G24/F24/G$9*100</f>
        <v>106.11379941437713</v>
      </c>
      <c r="H25" s="435">
        <f>H24/G24/H$9*100</f>
        <v>110.8434420891943</v>
      </c>
    </row>
    <row r="26" spans="1:8" ht="22.5">
      <c r="A26" s="450" t="s">
        <v>492</v>
      </c>
      <c r="B26" s="451" t="s">
        <v>196</v>
      </c>
      <c r="C26" s="434">
        <v>99.4</v>
      </c>
      <c r="D26" s="434">
        <v>91.929</v>
      </c>
      <c r="E26" s="434">
        <v>550</v>
      </c>
      <c r="F26" s="434">
        <v>132</v>
      </c>
      <c r="G26" s="434">
        <v>143</v>
      </c>
      <c r="H26" s="434">
        <v>162</v>
      </c>
    </row>
    <row r="27" spans="1:8" ht="22.5">
      <c r="A27" s="450"/>
      <c r="B27" s="433" t="s">
        <v>197</v>
      </c>
      <c r="C27" s="434">
        <v>92.2</v>
      </c>
      <c r="D27" s="435">
        <f>D26/C26/D$9*100</f>
        <v>89.270177046837</v>
      </c>
      <c r="E27" s="435">
        <f>E26/D26/E$9*100</f>
        <v>582.5587235346088</v>
      </c>
      <c r="F27" s="435">
        <f>F26/E26/F$9*100</f>
        <v>23.099133782483158</v>
      </c>
      <c r="G27" s="435">
        <f>G26/F26/G$9*100</f>
        <v>104.26692332370871</v>
      </c>
      <c r="H27" s="435">
        <f>H26/G26/H$9*100</f>
        <v>109.24466083578909</v>
      </c>
    </row>
    <row r="28" spans="1:8" ht="22.5">
      <c r="A28" s="452" t="s">
        <v>493</v>
      </c>
      <c r="B28" s="453" t="s">
        <v>196</v>
      </c>
      <c r="C28" s="454">
        <v>21.8</v>
      </c>
      <c r="D28" s="454">
        <v>44.5</v>
      </c>
      <c r="E28" s="454">
        <v>47</v>
      </c>
      <c r="F28" s="454">
        <v>50.8</v>
      </c>
      <c r="G28" s="454">
        <v>57</v>
      </c>
      <c r="H28" s="454">
        <v>67</v>
      </c>
    </row>
    <row r="29" spans="1:8" ht="22.5">
      <c r="A29" s="450"/>
      <c r="B29" s="433" t="s">
        <v>197</v>
      </c>
      <c r="C29" s="434">
        <v>78.8</v>
      </c>
      <c r="D29" s="435">
        <f>D28/C28/D$9*100</f>
        <v>197.03517409939428</v>
      </c>
      <c r="E29" s="435">
        <f>E28/D28/E$9*100</f>
        <v>102.84126341586162</v>
      </c>
      <c r="F29" s="435">
        <f>F28/E28/F$9*100</f>
        <v>104.02801384309792</v>
      </c>
      <c r="G29" s="435">
        <f>G28/F28/G$9*100</f>
        <v>107.992997506688</v>
      </c>
      <c r="H29" s="435">
        <f>H28/G28/H$9*100</f>
        <v>113.34991287282818</v>
      </c>
    </row>
    <row r="30" spans="1:8" ht="33.75">
      <c r="A30" s="450" t="s">
        <v>494</v>
      </c>
      <c r="B30" s="451" t="s">
        <v>196</v>
      </c>
      <c r="C30" s="434">
        <v>102</v>
      </c>
      <c r="D30" s="454">
        <v>43.8483</v>
      </c>
      <c r="E30" s="434">
        <v>57.2</v>
      </c>
      <c r="F30" s="434">
        <v>63</v>
      </c>
      <c r="G30" s="434">
        <v>71</v>
      </c>
      <c r="H30" s="434">
        <v>82.5</v>
      </c>
    </row>
    <row r="31" spans="1:8" ht="22.5">
      <c r="A31" s="450"/>
      <c r="B31" s="433" t="s">
        <v>197</v>
      </c>
      <c r="C31" s="434"/>
      <c r="D31" s="435">
        <f>D30/C30/D$9*100</f>
        <v>41.494719509425394</v>
      </c>
      <c r="E31" s="435">
        <f>E30/D30/E$9*100</f>
        <v>127.02020952156772</v>
      </c>
      <c r="F31" s="435">
        <f>F30/E30/F$9*100</f>
        <v>106.0056401731089</v>
      </c>
      <c r="G31" s="435">
        <f>G30/F30/G$9*100</f>
        <v>108.46815466642224</v>
      </c>
      <c r="H31" s="435">
        <f>H30/G30/H$9*100</f>
        <v>112.05128553383949</v>
      </c>
    </row>
    <row r="32" spans="1:8" ht="12.75">
      <c r="A32" s="450"/>
      <c r="B32" s="451" t="s">
        <v>196</v>
      </c>
      <c r="C32" s="434"/>
      <c r="D32" s="434"/>
      <c r="E32" s="434"/>
      <c r="F32" s="434"/>
      <c r="G32" s="434"/>
      <c r="H32" s="434"/>
    </row>
    <row r="33" spans="1:8" ht="22.5">
      <c r="A33" s="450"/>
      <c r="B33" s="433" t="s">
        <v>197</v>
      </c>
      <c r="C33" s="434"/>
      <c r="D33" s="435" t="e">
        <f>D32/C32/D$9*100</f>
        <v>#DIV/0!</v>
      </c>
      <c r="E33" s="435" t="e">
        <f>E32/D32/E$9*100</f>
        <v>#DIV/0!</v>
      </c>
      <c r="F33" s="435" t="e">
        <f>F32/E32/F$9*100</f>
        <v>#DIV/0!</v>
      </c>
      <c r="G33" s="435" t="e">
        <f>G32/F32/G$9*100</f>
        <v>#DIV/0!</v>
      </c>
      <c r="H33" s="435" t="e">
        <f>H32/G32/H$9*100</f>
        <v>#DIV/0!</v>
      </c>
    </row>
    <row r="34" spans="1:8" ht="12.75">
      <c r="A34" s="450"/>
      <c r="B34" s="451" t="s">
        <v>196</v>
      </c>
      <c r="C34" s="434"/>
      <c r="D34" s="434"/>
      <c r="E34" s="434"/>
      <c r="F34" s="434"/>
      <c r="G34" s="434"/>
      <c r="H34" s="434"/>
    </row>
    <row r="35" spans="1:8" ht="22.5">
      <c r="A35" s="450"/>
      <c r="B35" s="433" t="s">
        <v>197</v>
      </c>
      <c r="C35" s="434"/>
      <c r="D35" s="435" t="e">
        <f>D34/C34/D$9*100</f>
        <v>#DIV/0!</v>
      </c>
      <c r="E35" s="435" t="e">
        <f>E34/D34/E$9*100</f>
        <v>#DIV/0!</v>
      </c>
      <c r="F35" s="435" t="e">
        <f>F34/E34/F$9*100</f>
        <v>#DIV/0!</v>
      </c>
      <c r="G35" s="435" t="e">
        <f>G34/F34/G$9*100</f>
        <v>#DIV/0!</v>
      </c>
      <c r="H35" s="435" t="e">
        <f>H34/G34/H$9*100</f>
        <v>#DIV/0!</v>
      </c>
    </row>
    <row r="36" spans="1:8" ht="12.75">
      <c r="A36" s="450"/>
      <c r="B36" s="451" t="s">
        <v>196</v>
      </c>
      <c r="C36" s="434"/>
      <c r="D36" s="434"/>
      <c r="E36" s="434"/>
      <c r="F36" s="434"/>
      <c r="G36" s="434"/>
      <c r="H36" s="434"/>
    </row>
    <row r="37" spans="1:8" ht="22.5">
      <c r="A37" s="450"/>
      <c r="B37" s="433" t="s">
        <v>197</v>
      </c>
      <c r="C37" s="434"/>
      <c r="D37" s="435" t="e">
        <f>D36/C36/D$9*100</f>
        <v>#DIV/0!</v>
      </c>
      <c r="E37" s="435" t="e">
        <f>E36/D36/E$9*100</f>
        <v>#DIV/0!</v>
      </c>
      <c r="F37" s="435" t="e">
        <f>F36/E36/F$9*100</f>
        <v>#DIV/0!</v>
      </c>
      <c r="G37" s="435" t="e">
        <f>G36/F36/G$9*100</f>
        <v>#DIV/0!</v>
      </c>
      <c r="H37" s="435" t="e">
        <f>H36/G36/H$9*100</f>
        <v>#DIV/0!</v>
      </c>
    </row>
    <row r="38" spans="1:8" ht="12.75">
      <c r="A38" s="450"/>
      <c r="B38" s="451" t="s">
        <v>196</v>
      </c>
      <c r="C38" s="434"/>
      <c r="D38" s="434"/>
      <c r="E38" s="434"/>
      <c r="F38" s="434"/>
      <c r="G38" s="434"/>
      <c r="H38" s="434"/>
    </row>
    <row r="39" spans="1:8" ht="22.5">
      <c r="A39" s="450"/>
      <c r="B39" s="433" t="s">
        <v>197</v>
      </c>
      <c r="C39" s="434"/>
      <c r="D39" s="435" t="e">
        <f>D38/C38/D$9*100</f>
        <v>#DIV/0!</v>
      </c>
      <c r="E39" s="435" t="e">
        <f>E38/D38/E$9*100</f>
        <v>#DIV/0!</v>
      </c>
      <c r="F39" s="435" t="e">
        <f>F38/E38/F$9*100</f>
        <v>#DIV/0!</v>
      </c>
      <c r="G39" s="435" t="e">
        <f>G38/F38/G$9*100</f>
        <v>#DIV/0!</v>
      </c>
      <c r="H39" s="435" t="e">
        <f>H38/G38/H$9*100</f>
        <v>#DIV/0!</v>
      </c>
    </row>
    <row r="40" spans="1:8" ht="12.75">
      <c r="A40" s="450"/>
      <c r="B40" s="451" t="s">
        <v>196</v>
      </c>
      <c r="C40" s="434"/>
      <c r="D40" s="434"/>
      <c r="E40" s="434"/>
      <c r="F40" s="434"/>
      <c r="G40" s="434"/>
      <c r="H40" s="434"/>
    </row>
    <row r="41" spans="1:8" ht="22.5">
      <c r="A41" s="450"/>
      <c r="B41" s="433" t="s">
        <v>197</v>
      </c>
      <c r="C41" s="434"/>
      <c r="D41" s="435" t="e">
        <f>D40/C40/D$9*100</f>
        <v>#DIV/0!</v>
      </c>
      <c r="E41" s="435" t="e">
        <f>E40/D40/E$9*100</f>
        <v>#DIV/0!</v>
      </c>
      <c r="F41" s="435" t="e">
        <f>F40/E40/F$9*100</f>
        <v>#DIV/0!</v>
      </c>
      <c r="G41" s="435" t="e">
        <f>G40/F40/G$9*100</f>
        <v>#DIV/0!</v>
      </c>
      <c r="H41" s="435" t="e">
        <f>H40/G40/H$9*100</f>
        <v>#DIV/0!</v>
      </c>
    </row>
    <row r="42" spans="1:8" ht="12.75">
      <c r="A42" s="450"/>
      <c r="B42" s="451" t="s">
        <v>196</v>
      </c>
      <c r="C42" s="434"/>
      <c r="D42" s="434"/>
      <c r="E42" s="434"/>
      <c r="F42" s="434"/>
      <c r="G42" s="434"/>
      <c r="H42" s="434"/>
    </row>
    <row r="43" spans="1:8" ht="22.5">
      <c r="A43" s="450"/>
      <c r="B43" s="433" t="s">
        <v>197</v>
      </c>
      <c r="C43" s="434"/>
      <c r="D43" s="435" t="e">
        <f>D42/C42/D$9*100</f>
        <v>#DIV/0!</v>
      </c>
      <c r="E43" s="435" t="e">
        <f>E42/D42/E$9*100</f>
        <v>#DIV/0!</v>
      </c>
      <c r="F43" s="435" t="e">
        <f>F42/E42/F$9*100</f>
        <v>#DIV/0!</v>
      </c>
      <c r="G43" s="435" t="e">
        <f>G42/F42/G$9*100</f>
        <v>#DIV/0!</v>
      </c>
      <c r="H43" s="435" t="e">
        <f>H42/G42/H$9*100</f>
        <v>#DIV/0!</v>
      </c>
    </row>
    <row r="44" spans="1:8" ht="33.75">
      <c r="A44" s="447" t="s">
        <v>236</v>
      </c>
      <c r="B44" s="448" t="s">
        <v>196</v>
      </c>
      <c r="C44" s="449">
        <f aca="true" t="shared" si="3" ref="C44:H44">C46+C48+C50+C52+C54+C56+C58+C60+C62+C64+C66+C68+C70+C72+C74+C76+C78+C80+C82+C84</f>
        <v>490.59</v>
      </c>
      <c r="D44" s="449">
        <f t="shared" si="3"/>
        <v>517.4300000000001</v>
      </c>
      <c r="E44" s="449">
        <f t="shared" si="3"/>
        <v>543.29</v>
      </c>
      <c r="F44" s="449">
        <f t="shared" si="3"/>
        <v>587.4799999999999</v>
      </c>
      <c r="G44" s="449">
        <f t="shared" si="3"/>
        <v>648.9399999999999</v>
      </c>
      <c r="H44" s="449">
        <f t="shared" si="3"/>
        <v>740.6899999999999</v>
      </c>
    </row>
    <row r="45" spans="1:8" ht="22.5">
      <c r="A45" s="450"/>
      <c r="B45" s="433" t="s">
        <v>197</v>
      </c>
      <c r="C45" s="434">
        <v>100.2</v>
      </c>
      <c r="D45" s="435">
        <f>D44/C44/D$9*100</f>
        <v>101.80594935685745</v>
      </c>
      <c r="E45" s="435">
        <f>E44/D44/E$9*100</f>
        <v>102.23736852691982</v>
      </c>
      <c r="F45" s="435">
        <f>F44/E44/F$9*100</f>
        <v>104.07485807559196</v>
      </c>
      <c r="G45" s="435">
        <f>G44/F44/G$9*100</f>
        <v>106.31533468376671</v>
      </c>
      <c r="H45" s="435">
        <f>H44/G44/H$9*100</f>
        <v>110.0659991805047</v>
      </c>
    </row>
    <row r="46" spans="1:8" ht="33.75">
      <c r="A46" s="450" t="s">
        <v>495</v>
      </c>
      <c r="B46" s="451" t="s">
        <v>196</v>
      </c>
      <c r="C46" s="434">
        <v>33.6</v>
      </c>
      <c r="D46" s="434">
        <v>39</v>
      </c>
      <c r="E46" s="434">
        <v>42.1</v>
      </c>
      <c r="F46" s="434">
        <v>46.48</v>
      </c>
      <c r="G46" s="434">
        <v>52.3</v>
      </c>
      <c r="H46" s="434">
        <v>60.1</v>
      </c>
    </row>
    <row r="47" spans="1:8" ht="22.5">
      <c r="A47" s="450"/>
      <c r="B47" s="433" t="s">
        <v>197</v>
      </c>
      <c r="C47" s="434">
        <v>106.9</v>
      </c>
      <c r="D47" s="435">
        <f>D46/C46/D$9*100</f>
        <v>112.03805846662989</v>
      </c>
      <c r="E47" s="435">
        <f>E46/D46/E$9*100</f>
        <v>105.11072828502235</v>
      </c>
      <c r="F47" s="435">
        <f>F46/E46/F$9*100</f>
        <v>106.25967321949892</v>
      </c>
      <c r="G47" s="435">
        <f>G46/F46/G$9*100</f>
        <v>108.29789666020055</v>
      </c>
      <c r="H47" s="435">
        <f>H46/G46/H$9*100</f>
        <v>110.8138456460853</v>
      </c>
    </row>
    <row r="48" spans="1:8" ht="67.5">
      <c r="A48" s="450" t="s">
        <v>496</v>
      </c>
      <c r="B48" s="451" t="s">
        <v>196</v>
      </c>
      <c r="C48" s="434">
        <v>8</v>
      </c>
      <c r="D48" s="434">
        <v>8.4</v>
      </c>
      <c r="E48" s="434">
        <v>8.85</v>
      </c>
      <c r="F48" s="434">
        <v>9.7</v>
      </c>
      <c r="G48" s="434">
        <v>10.8</v>
      </c>
      <c r="H48" s="434">
        <v>12.5</v>
      </c>
    </row>
    <row r="49" spans="1:8" ht="22.5">
      <c r="A49" s="450"/>
      <c r="B49" s="433" t="s">
        <v>197</v>
      </c>
      <c r="C49" s="434">
        <v>101.1</v>
      </c>
      <c r="D49" s="435">
        <f>D48/C48/D$9*100</f>
        <v>101.35135135135135</v>
      </c>
      <c r="E49" s="435">
        <f>E48/D48/E$9*100</f>
        <v>102.58728613158992</v>
      </c>
      <c r="F49" s="435">
        <f>F48/E48/F$9*100</f>
        <v>105.49039439269615</v>
      </c>
      <c r="G49" s="435">
        <f>G48/F48/G$9*100</f>
        <v>107.16092991873634</v>
      </c>
      <c r="H49" s="435">
        <f>H48/G48/H$9*100</f>
        <v>111.61112896889176</v>
      </c>
    </row>
    <row r="50" spans="1:8" ht="45">
      <c r="A50" s="450" t="s">
        <v>497</v>
      </c>
      <c r="B50" s="451" t="s">
        <v>196</v>
      </c>
      <c r="C50" s="434">
        <v>59.6</v>
      </c>
      <c r="D50" s="434">
        <v>62</v>
      </c>
      <c r="E50" s="434">
        <v>65.1</v>
      </c>
      <c r="F50" s="434">
        <v>70.1</v>
      </c>
      <c r="G50" s="434">
        <v>76.8</v>
      </c>
      <c r="H50" s="434">
        <v>86.2</v>
      </c>
    </row>
    <row r="51" spans="1:8" ht="22.5">
      <c r="A51" s="450"/>
      <c r="B51" s="433" t="s">
        <v>197</v>
      </c>
      <c r="C51" s="434">
        <v>94.8</v>
      </c>
      <c r="D51" s="435">
        <f>D50/C50/D$9*100</f>
        <v>100.41201316369101</v>
      </c>
      <c r="E51" s="435">
        <f>E50/D50/E$9*100</f>
        <v>102.23953261927944</v>
      </c>
      <c r="F51" s="435">
        <f>F50/E50/F$9*100</f>
        <v>103.63858667127941</v>
      </c>
      <c r="G51" s="435">
        <f>G50/F50/G$9*100</f>
        <v>105.44540385726977</v>
      </c>
      <c r="H51" s="435">
        <f>H50/G50/H$9*100</f>
        <v>108.23489231758279</v>
      </c>
    </row>
    <row r="52" spans="1:8" ht="33.75">
      <c r="A52" s="450" t="s">
        <v>498</v>
      </c>
      <c r="B52" s="451" t="s">
        <v>196</v>
      </c>
      <c r="C52" s="434">
        <v>24</v>
      </c>
      <c r="D52" s="434">
        <v>25</v>
      </c>
      <c r="E52" s="434">
        <v>26</v>
      </c>
      <c r="F52" s="434">
        <v>28</v>
      </c>
      <c r="G52" s="434">
        <v>30.9</v>
      </c>
      <c r="H52" s="434">
        <v>35</v>
      </c>
    </row>
    <row r="53" spans="1:8" ht="22.5">
      <c r="A53" s="450"/>
      <c r="B53" s="433" t="s">
        <v>197</v>
      </c>
      <c r="C53" s="434">
        <v>100.1</v>
      </c>
      <c r="D53" s="435">
        <f>D52/C52/D$9*100</f>
        <v>100.54697554697556</v>
      </c>
      <c r="E53" s="435">
        <f>E52/D52/E$9*100</f>
        <v>101.26582278481013</v>
      </c>
      <c r="F53" s="435">
        <f>F52/E52/F$9*100</f>
        <v>103.64995928037315</v>
      </c>
      <c r="G53" s="435">
        <f>G52/F52/G$9*100</f>
        <v>106.21476694623951</v>
      </c>
      <c r="H53" s="435">
        <f>H52/G52/H$9*100</f>
        <v>109.22720194237175</v>
      </c>
    </row>
    <row r="54" spans="1:8" ht="22.5">
      <c r="A54" s="450" t="s">
        <v>499</v>
      </c>
      <c r="B54" s="451" t="s">
        <v>196</v>
      </c>
      <c r="C54" s="434">
        <v>68.1</v>
      </c>
      <c r="D54" s="434">
        <v>71</v>
      </c>
      <c r="E54" s="434">
        <v>73.7</v>
      </c>
      <c r="F54" s="434">
        <v>78.4</v>
      </c>
      <c r="G54" s="434">
        <v>85.4</v>
      </c>
      <c r="H54" s="434">
        <v>98.1</v>
      </c>
    </row>
    <row r="55" spans="1:8" ht="22.5">
      <c r="A55" s="450"/>
      <c r="B55" s="433" t="s">
        <v>197</v>
      </c>
      <c r="C55" s="434">
        <v>96.9</v>
      </c>
      <c r="D55" s="435">
        <f>D54/C54/D$9*100</f>
        <v>100.63556319062927</v>
      </c>
      <c r="E55" s="435">
        <f>E54/D54/E$9*100</f>
        <v>101.0738236625204</v>
      </c>
      <c r="F55" s="435">
        <f>F54/E54/F$9*100</f>
        <v>102.38422029323155</v>
      </c>
      <c r="G55" s="435">
        <f>G54/F54/G$9*100</f>
        <v>104.839818506806</v>
      </c>
      <c r="H55" s="435">
        <f>H54/G54/H$9*100</f>
        <v>110.77260788755167</v>
      </c>
    </row>
    <row r="56" spans="1:8" ht="33.75">
      <c r="A56" s="450" t="s">
        <v>500</v>
      </c>
      <c r="B56" s="451" t="s">
        <v>196</v>
      </c>
      <c r="C56" s="434">
        <v>54.9</v>
      </c>
      <c r="D56" s="434">
        <v>57</v>
      </c>
      <c r="E56" s="434">
        <v>59.3</v>
      </c>
      <c r="F56" s="434">
        <v>64.3</v>
      </c>
      <c r="G56" s="434">
        <v>71</v>
      </c>
      <c r="H56" s="434">
        <v>82</v>
      </c>
    </row>
    <row r="57" spans="1:8" ht="22.5">
      <c r="A57" s="450"/>
      <c r="B57" s="433" t="s">
        <v>197</v>
      </c>
      <c r="C57" s="434">
        <v>100.7</v>
      </c>
      <c r="D57" s="435">
        <f>D56/C56/D$9*100</f>
        <v>100.21731333206742</v>
      </c>
      <c r="E57" s="435">
        <f>E56/D56/E$9*100</f>
        <v>101.29998804215991</v>
      </c>
      <c r="F57" s="435">
        <f>F56/E56/F$9*100</f>
        <v>104.36160077386644</v>
      </c>
      <c r="G57" s="435">
        <f>G56/F56/G$9*100</f>
        <v>106.27517486756769</v>
      </c>
      <c r="H57" s="435">
        <f>H56/G56/H$9*100</f>
        <v>111.37218683363442</v>
      </c>
    </row>
    <row r="58" spans="1:8" ht="22.5">
      <c r="A58" s="450" t="s">
        <v>501</v>
      </c>
      <c r="B58" s="451" t="s">
        <v>196</v>
      </c>
      <c r="C58" s="434">
        <v>10.3</v>
      </c>
      <c r="D58" s="435">
        <v>10.8</v>
      </c>
      <c r="E58" s="435">
        <v>11.4</v>
      </c>
      <c r="F58" s="435">
        <v>12.4</v>
      </c>
      <c r="G58" s="435">
        <v>13.7</v>
      </c>
      <c r="H58" s="435">
        <v>15.6</v>
      </c>
    </row>
    <row r="59" spans="1:8" ht="22.5">
      <c r="A59" s="450"/>
      <c r="B59" s="433" t="s">
        <v>197</v>
      </c>
      <c r="C59" s="434">
        <v>100.4</v>
      </c>
      <c r="D59" s="435">
        <f>D58/C58/D9*100</f>
        <v>101.21078082243132</v>
      </c>
      <c r="E59" s="435">
        <f>E58/D58/E9*100</f>
        <v>102.78048252731797</v>
      </c>
      <c r="F59" s="435">
        <f>F58/E58/F9*100</f>
        <v>104.68905661651723</v>
      </c>
      <c r="G59" s="435">
        <f>G58/F58/G9*100</f>
        <v>106.33673817876992</v>
      </c>
      <c r="H59" s="435">
        <f>H58/G58/H9*100</f>
        <v>109.8057985908256</v>
      </c>
    </row>
    <row r="60" spans="1:8" ht="22.5">
      <c r="A60" s="450" t="s">
        <v>502</v>
      </c>
      <c r="B60" s="451" t="s">
        <v>196</v>
      </c>
      <c r="C60" s="434">
        <v>3.9</v>
      </c>
      <c r="D60" s="435">
        <v>4.1</v>
      </c>
      <c r="E60" s="435">
        <v>4.3</v>
      </c>
      <c r="F60" s="435">
        <v>4.6</v>
      </c>
      <c r="G60" s="435">
        <v>5.2</v>
      </c>
      <c r="H60" s="435">
        <v>6</v>
      </c>
    </row>
    <row r="61" spans="1:8" ht="22.5">
      <c r="A61" s="450"/>
      <c r="B61" s="433" t="s">
        <v>197</v>
      </c>
      <c r="C61" s="434">
        <v>99.9</v>
      </c>
      <c r="D61" s="435">
        <f>D60/C60/D9*100</f>
        <v>101.47510147510148</v>
      </c>
      <c r="E61" s="435">
        <f>E60/D60/E9*100</f>
        <v>102.12078751751493</v>
      </c>
      <c r="F61" s="435">
        <f>F60/E60/F9*100</f>
        <v>102.96125523199858</v>
      </c>
      <c r="G61" s="435">
        <f>G60/F60/G9*100</f>
        <v>108.80026781604388</v>
      </c>
      <c r="H61" s="435">
        <f>H60/G60/H9*100</f>
        <v>111.26771011052593</v>
      </c>
    </row>
    <row r="62" spans="1:8" ht="33.75">
      <c r="A62" s="450" t="s">
        <v>503</v>
      </c>
      <c r="B62" s="451" t="s">
        <v>196</v>
      </c>
      <c r="C62" s="434">
        <v>3.8</v>
      </c>
      <c r="D62" s="435">
        <v>4</v>
      </c>
      <c r="E62" s="435">
        <v>4.2</v>
      </c>
      <c r="F62" s="435">
        <v>4.5</v>
      </c>
      <c r="G62" s="435">
        <v>5</v>
      </c>
      <c r="H62" s="435">
        <v>5.7</v>
      </c>
    </row>
    <row r="63" spans="1:8" ht="22.5">
      <c r="A63" s="450"/>
      <c r="B63" s="433" t="s">
        <v>197</v>
      </c>
      <c r="C63" s="434">
        <v>100.2</v>
      </c>
      <c r="D63" s="435">
        <f>D62/C62/D9*100</f>
        <v>101.6053647632595</v>
      </c>
      <c r="E63" s="435">
        <f>E62/D62/E9*100</f>
        <v>102.23953261927947</v>
      </c>
      <c r="F63" s="435">
        <f>F62/E62/F9*100</f>
        <v>103.1211329575141</v>
      </c>
      <c r="G63" s="435">
        <f>G62/F62/G9*100</f>
        <v>106.94043417816277</v>
      </c>
      <c r="H63" s="435">
        <f>H62/G62/H9*100</f>
        <v>109.93249758919963</v>
      </c>
    </row>
    <row r="64" spans="1:8" ht="22.5">
      <c r="A64" s="450" t="s">
        <v>504</v>
      </c>
      <c r="B64" s="451" t="s">
        <v>196</v>
      </c>
      <c r="C64" s="434">
        <v>2.4</v>
      </c>
      <c r="D64" s="435">
        <v>2.49</v>
      </c>
      <c r="E64" s="435">
        <v>2.6</v>
      </c>
      <c r="F64" s="435">
        <v>2.8</v>
      </c>
      <c r="G64" s="435">
        <v>3.1</v>
      </c>
      <c r="H64" s="435">
        <v>3.5</v>
      </c>
    </row>
    <row r="65" spans="1:8" ht="22.5">
      <c r="A65" s="450"/>
      <c r="B65" s="433" t="s">
        <v>197</v>
      </c>
      <c r="C65" s="434">
        <v>102.5</v>
      </c>
      <c r="D65" s="435">
        <f>D64/C64/D9*100</f>
        <v>100.14478764478764</v>
      </c>
      <c r="E65" s="435">
        <f>E64/D64/E9*100</f>
        <v>101.67251283615475</v>
      </c>
      <c r="F65" s="435">
        <f>F64/E64/F9*100</f>
        <v>103.64995928037315</v>
      </c>
      <c r="G65" s="435">
        <f>G64/F64/G9*100</f>
        <v>106.5585040560979</v>
      </c>
      <c r="H65" s="435">
        <f>H64/G64/H9*100</f>
        <v>108.87485612965439</v>
      </c>
    </row>
    <row r="66" spans="1:8" ht="22.5">
      <c r="A66" s="450" t="s">
        <v>505</v>
      </c>
      <c r="B66" s="451" t="s">
        <v>196</v>
      </c>
      <c r="C66" s="434">
        <v>4.09</v>
      </c>
      <c r="D66" s="435">
        <v>4.3</v>
      </c>
      <c r="E66" s="435">
        <v>4.5</v>
      </c>
      <c r="F66" s="435">
        <v>4.8</v>
      </c>
      <c r="G66" s="435">
        <v>5.4</v>
      </c>
      <c r="H66" s="435">
        <v>6.2</v>
      </c>
    </row>
    <row r="67" spans="1:8" ht="22.5">
      <c r="A67" s="450"/>
      <c r="B67" s="433" t="s">
        <v>197</v>
      </c>
      <c r="C67" s="434">
        <v>104.8</v>
      </c>
      <c r="D67" s="435">
        <f>D66/C66/D9*100</f>
        <v>101.48115282589612</v>
      </c>
      <c r="E67" s="435">
        <f>E66/D66/E9*100</f>
        <v>101.89986639795296</v>
      </c>
      <c r="F67" s="435">
        <f>F66/E66/F9*100</f>
        <v>102.66281681103627</v>
      </c>
      <c r="G67" s="435">
        <f>G66/F66/G9*100</f>
        <v>108.27718960538984</v>
      </c>
      <c r="H67" s="435">
        <f>H66/G66/H9*100</f>
        <v>110.71823993714062</v>
      </c>
    </row>
    <row r="68" spans="1:8" ht="22.5">
      <c r="A68" s="450" t="s">
        <v>506</v>
      </c>
      <c r="B68" s="451" t="s">
        <v>196</v>
      </c>
      <c r="C68" s="434">
        <v>2.05</v>
      </c>
      <c r="D68" s="435">
        <v>2.14</v>
      </c>
      <c r="E68" s="435">
        <v>2.24</v>
      </c>
      <c r="F68" s="435">
        <v>2.4</v>
      </c>
      <c r="G68" s="435">
        <v>2.64</v>
      </c>
      <c r="H68" s="435">
        <v>3.09</v>
      </c>
    </row>
    <row r="69" spans="1:8" ht="22.5">
      <c r="A69" s="450"/>
      <c r="B69" s="433" t="s">
        <v>197</v>
      </c>
      <c r="C69" s="434">
        <v>102.1</v>
      </c>
      <c r="D69" s="435">
        <f>D68/C68/D9*100</f>
        <v>100.76278368961297</v>
      </c>
      <c r="E69" s="435">
        <f>E68/D68/E9*100</f>
        <v>101.92102940239698</v>
      </c>
      <c r="F69" s="435">
        <f>F68/E68/F9*100</f>
        <v>103.1211329575141</v>
      </c>
      <c r="G69" s="435">
        <f>G68/F68/G9*100</f>
        <v>105.87102983638115</v>
      </c>
      <c r="H69" s="435">
        <f>H68/G68/H9*100</f>
        <v>112.86929078635926</v>
      </c>
    </row>
    <row r="70" spans="1:8" ht="33.75">
      <c r="A70" s="450" t="s">
        <v>507</v>
      </c>
      <c r="B70" s="451" t="s">
        <v>196</v>
      </c>
      <c r="C70" s="434">
        <v>58.2</v>
      </c>
      <c r="D70" s="435">
        <v>61</v>
      </c>
      <c r="E70" s="435">
        <v>64</v>
      </c>
      <c r="F70" s="435">
        <v>69</v>
      </c>
      <c r="G70" s="435">
        <v>76</v>
      </c>
      <c r="H70" s="435">
        <v>87</v>
      </c>
    </row>
    <row r="71" spans="1:8" ht="22.5">
      <c r="A71" s="450"/>
      <c r="B71" s="433" t="s">
        <v>197</v>
      </c>
      <c r="C71" s="434">
        <v>100.4</v>
      </c>
      <c r="D71" s="435">
        <f>D70/C70/D9*100</f>
        <v>101.16891560190528</v>
      </c>
      <c r="E71" s="435">
        <f>E70/D70/E9*100</f>
        <v>102.15972033776559</v>
      </c>
      <c r="F71" s="435">
        <f>F70/E70/F9*100</f>
        <v>103.76564003849857</v>
      </c>
      <c r="G71" s="435">
        <f>G70/F70/G9*100</f>
        <v>106.01051735922222</v>
      </c>
      <c r="H71" s="435">
        <f>H70/G70/H9*100</f>
        <v>110.38928082017966</v>
      </c>
    </row>
    <row r="72" spans="1:8" ht="33.75">
      <c r="A72" s="450" t="s">
        <v>508</v>
      </c>
      <c r="B72" s="451" t="s">
        <v>196</v>
      </c>
      <c r="C72" s="434">
        <v>48.7</v>
      </c>
      <c r="D72" s="435">
        <v>51</v>
      </c>
      <c r="E72" s="435">
        <v>53.4</v>
      </c>
      <c r="F72" s="435">
        <v>58</v>
      </c>
      <c r="G72" s="435">
        <v>64</v>
      </c>
      <c r="H72" s="435">
        <v>73</v>
      </c>
    </row>
    <row r="73" spans="1:8" ht="22.5">
      <c r="A73" s="450"/>
      <c r="B73" s="433" t="s">
        <v>197</v>
      </c>
      <c r="C73" s="434">
        <v>101.6</v>
      </c>
      <c r="D73" s="435">
        <f>D72/C72/D9*100</f>
        <v>101.08377664845835</v>
      </c>
      <c r="E73" s="435">
        <f>E72/D72/E9*100</f>
        <v>101.95314737384732</v>
      </c>
      <c r="F73" s="435">
        <f>F72/E72/F9*100</f>
        <v>104.5372783539344</v>
      </c>
      <c r="G73" s="435">
        <f>G72/F72/G9*100</f>
        <v>106.20291394245129</v>
      </c>
      <c r="H73" s="435">
        <f>H72/G72/H9*100</f>
        <v>109.99276759884282</v>
      </c>
    </row>
    <row r="74" spans="1:8" ht="56.25">
      <c r="A74" s="450" t="s">
        <v>509</v>
      </c>
      <c r="B74" s="451" t="s">
        <v>196</v>
      </c>
      <c r="C74" s="434">
        <v>7.9</v>
      </c>
      <c r="D74" s="435">
        <v>8.3</v>
      </c>
      <c r="E74" s="435">
        <v>8.7</v>
      </c>
      <c r="F74" s="435">
        <v>9.4</v>
      </c>
      <c r="G74" s="435">
        <v>10.3</v>
      </c>
      <c r="H74" s="435">
        <v>11.8</v>
      </c>
    </row>
    <row r="75" spans="1:8" ht="22.5">
      <c r="A75" s="450"/>
      <c r="B75" s="433" t="s">
        <v>197</v>
      </c>
      <c r="C75" s="434">
        <v>102.7</v>
      </c>
      <c r="D75" s="435">
        <f>D74/C74/D9*100</f>
        <v>101.41244318459508</v>
      </c>
      <c r="E75" s="435">
        <f>E74/D74/E9*100</f>
        <v>102.06356096244764</v>
      </c>
      <c r="F75" s="435">
        <f>F74/E74/F9*100</f>
        <v>103.99035323531693</v>
      </c>
      <c r="G75" s="435">
        <f>G74/F74/G9*100</f>
        <v>105.46147072676264</v>
      </c>
      <c r="H75" s="435">
        <f>H74/G74/H9*100</f>
        <v>110.47551282171312</v>
      </c>
    </row>
    <row r="76" spans="1:8" ht="22.5">
      <c r="A76" s="450" t="s">
        <v>510</v>
      </c>
      <c r="B76" s="451" t="s">
        <v>196</v>
      </c>
      <c r="C76" s="434">
        <v>2.85</v>
      </c>
      <c r="D76" s="435">
        <v>3</v>
      </c>
      <c r="E76" s="435">
        <v>3.2</v>
      </c>
      <c r="F76" s="435">
        <v>3.5</v>
      </c>
      <c r="G76" s="435">
        <v>3.9</v>
      </c>
      <c r="H76" s="435">
        <v>4.5</v>
      </c>
    </row>
    <row r="77" spans="1:8" ht="22.5">
      <c r="A77" s="450"/>
      <c r="B77" s="433" t="s">
        <v>197</v>
      </c>
      <c r="C77" s="434">
        <v>102.2</v>
      </c>
      <c r="D77" s="435">
        <f>D76/C76/D9*100</f>
        <v>101.6053647632595</v>
      </c>
      <c r="E77" s="435">
        <f>E76/D76/E9*100</f>
        <v>103.862382343395</v>
      </c>
      <c r="F77" s="435">
        <f>F76/E76/F9*100</f>
        <v>105.26948989412898</v>
      </c>
      <c r="G77" s="435">
        <f>G76/F76/G9*100</f>
        <v>107.24597827581468</v>
      </c>
      <c r="H77" s="435">
        <f>H76/G76/H9*100</f>
        <v>111.26771011052594</v>
      </c>
    </row>
    <row r="78" spans="1:8" ht="22.5">
      <c r="A78" s="450" t="s">
        <v>511</v>
      </c>
      <c r="B78" s="451" t="s">
        <v>196</v>
      </c>
      <c r="C78" s="434">
        <v>9.3</v>
      </c>
      <c r="D78" s="435">
        <v>9.8</v>
      </c>
      <c r="E78" s="435">
        <v>10.3</v>
      </c>
      <c r="F78" s="435">
        <v>11.2</v>
      </c>
      <c r="G78" s="435">
        <v>12.6</v>
      </c>
      <c r="H78" s="435">
        <v>14.5</v>
      </c>
    </row>
    <row r="79" spans="1:8" ht="22.5">
      <c r="A79" s="450"/>
      <c r="B79" s="433" t="s">
        <v>197</v>
      </c>
      <c r="C79" s="434">
        <v>103</v>
      </c>
      <c r="D79" s="435">
        <f>D78/C78/D9*100</f>
        <v>101.7146178436501</v>
      </c>
      <c r="E79" s="435">
        <f>E78/D78/E9*100</f>
        <v>102.33889076565387</v>
      </c>
      <c r="F79" s="435">
        <f>F78/E78/F9*100</f>
        <v>104.65626956464862</v>
      </c>
      <c r="G79" s="435">
        <f>G78/F78/G9*100</f>
        <v>108.27718960538981</v>
      </c>
      <c r="H79" s="435">
        <f>H78/G78/H9*100</f>
        <v>110.97335108906954</v>
      </c>
    </row>
    <row r="80" spans="1:8" ht="33.75">
      <c r="A80" s="450" t="s">
        <v>512</v>
      </c>
      <c r="B80" s="451" t="s">
        <v>196</v>
      </c>
      <c r="C80" s="434">
        <v>10.1</v>
      </c>
      <c r="D80" s="435">
        <v>10.6</v>
      </c>
      <c r="E80" s="435">
        <v>11.1</v>
      </c>
      <c r="F80" s="435">
        <v>12.1</v>
      </c>
      <c r="G80" s="435">
        <v>13.5</v>
      </c>
      <c r="H80" s="435">
        <v>15.5</v>
      </c>
    </row>
    <row r="81" spans="1:8" ht="22.5">
      <c r="A81" s="450"/>
      <c r="B81" s="433" t="s">
        <v>197</v>
      </c>
      <c r="C81" s="434">
        <v>101.8</v>
      </c>
      <c r="D81" s="435">
        <f>D80/C80/D9*100</f>
        <v>101.30356665010129</v>
      </c>
      <c r="E81" s="435">
        <f>E80/D80/E9*100</f>
        <v>101.96395436424099</v>
      </c>
      <c r="F81" s="435">
        <f>F80/E80/F9*100</f>
        <v>104.91723677479212</v>
      </c>
      <c r="G81" s="435">
        <f>G80/F80/G9*100</f>
        <v>107.3823367987337</v>
      </c>
      <c r="H81" s="435">
        <f>H80/G80/H9*100</f>
        <v>110.71823993714062</v>
      </c>
    </row>
    <row r="82" spans="1:8" ht="45">
      <c r="A82" s="450" t="s">
        <v>513</v>
      </c>
      <c r="B82" s="451" t="s">
        <v>196</v>
      </c>
      <c r="C82" s="434">
        <v>54.1</v>
      </c>
      <c r="D82" s="435">
        <v>57.5</v>
      </c>
      <c r="E82" s="435">
        <v>61</v>
      </c>
      <c r="F82" s="435">
        <v>66</v>
      </c>
      <c r="G82" s="435">
        <v>73</v>
      </c>
      <c r="H82" s="435">
        <v>82</v>
      </c>
    </row>
    <row r="83" spans="1:8" ht="22.5">
      <c r="A83" s="450"/>
      <c r="B83" s="433" t="s">
        <v>197</v>
      </c>
      <c r="C83" s="434">
        <v>101.1</v>
      </c>
      <c r="D83" s="435">
        <f>D82/C82/D9*100</f>
        <v>102.59136876512108</v>
      </c>
      <c r="E83" s="435">
        <f>E82/D82/E9*100</f>
        <v>103.29791287413744</v>
      </c>
      <c r="F83" s="435">
        <f>F82/E82/F9*100</f>
        <v>104.13543918332573</v>
      </c>
      <c r="G83" s="435">
        <f>G82/F82/G9*100</f>
        <v>106.45434129553475</v>
      </c>
      <c r="H83" s="435">
        <f>H82/G82/H9*100</f>
        <v>108.32089404367183</v>
      </c>
    </row>
    <row r="84" spans="1:8" ht="22.5">
      <c r="A84" s="450" t="s">
        <v>514</v>
      </c>
      <c r="B84" s="451" t="s">
        <v>196</v>
      </c>
      <c r="C84" s="434">
        <v>24.7</v>
      </c>
      <c r="D84" s="435">
        <v>26</v>
      </c>
      <c r="E84" s="435">
        <v>27.3</v>
      </c>
      <c r="F84" s="435">
        <v>29.8</v>
      </c>
      <c r="G84" s="435">
        <v>33.4</v>
      </c>
      <c r="H84" s="435">
        <v>38.4</v>
      </c>
    </row>
    <row r="85" spans="1:8" ht="22.5">
      <c r="A85" s="450"/>
      <c r="B85" s="433" t="s">
        <v>197</v>
      </c>
      <c r="C85" s="434">
        <v>105.5</v>
      </c>
      <c r="D85" s="435">
        <f>D84/C84/D9*100</f>
        <v>101.6053647632595</v>
      </c>
      <c r="E85" s="435">
        <f>E84/D84/E9*100</f>
        <v>102.23953261927947</v>
      </c>
      <c r="F85" s="435">
        <f>F84/E84/F9*100</f>
        <v>105.06016280799726</v>
      </c>
      <c r="G85" s="435">
        <f>G84/F84/G9*100</f>
        <v>107.87347152334135</v>
      </c>
      <c r="H85" s="435">
        <f>H84/G84/H9*100</f>
        <v>110.86794588258392</v>
      </c>
    </row>
    <row r="86" spans="1:8" ht="56.25">
      <c r="A86" s="450" t="s">
        <v>239</v>
      </c>
      <c r="B86" s="451" t="s">
        <v>196</v>
      </c>
      <c r="C86" s="435">
        <f aca="true" t="shared" si="4" ref="C86:H86">C88+C90+C92+C94</f>
        <v>0</v>
      </c>
      <c r="D86" s="435">
        <f t="shared" si="4"/>
        <v>0</v>
      </c>
      <c r="E86" s="435">
        <f t="shared" si="4"/>
        <v>0</v>
      </c>
      <c r="F86" s="435">
        <f t="shared" si="4"/>
        <v>0</v>
      </c>
      <c r="G86" s="435">
        <f t="shared" si="4"/>
        <v>0</v>
      </c>
      <c r="H86" s="435">
        <f t="shared" si="4"/>
        <v>0</v>
      </c>
    </row>
    <row r="87" spans="1:8" ht="22.5">
      <c r="A87" s="450"/>
      <c r="B87" s="433" t="s">
        <v>197</v>
      </c>
      <c r="C87" s="434"/>
      <c r="D87" s="435" t="e">
        <f>D86/C86/D$9*100</f>
        <v>#DIV/0!</v>
      </c>
      <c r="E87" s="435" t="e">
        <f>E86/D86/E$9*100</f>
        <v>#DIV/0!</v>
      </c>
      <c r="F87" s="435" t="e">
        <f>F86/E86/F$9*100</f>
        <v>#DIV/0!</v>
      </c>
      <c r="G87" s="435" t="e">
        <f>G86/F86/G$9*100</f>
        <v>#DIV/0!</v>
      </c>
      <c r="H87" s="435" t="e">
        <f>H86/G86/H$9*100</f>
        <v>#DIV/0!</v>
      </c>
    </row>
    <row r="88" spans="1:8" ht="12.75">
      <c r="A88" s="450"/>
      <c r="B88" s="451" t="s">
        <v>196</v>
      </c>
      <c r="C88" s="434"/>
      <c r="D88" s="434"/>
      <c r="E88" s="434"/>
      <c r="F88" s="434"/>
      <c r="G88" s="434"/>
      <c r="H88" s="434"/>
    </row>
    <row r="89" spans="1:8" ht="22.5">
      <c r="A89" s="450"/>
      <c r="B89" s="433" t="s">
        <v>197</v>
      </c>
      <c r="C89" s="434"/>
      <c r="D89" s="435" t="e">
        <f>D88/C88/D$9*100</f>
        <v>#DIV/0!</v>
      </c>
      <c r="E89" s="435" t="e">
        <f>E88/D88/E$9*100</f>
        <v>#DIV/0!</v>
      </c>
      <c r="F89" s="435" t="e">
        <f>F88/E88/F$9*100</f>
        <v>#DIV/0!</v>
      </c>
      <c r="G89" s="435" t="e">
        <f>G88/F88/G$9*100</f>
        <v>#DIV/0!</v>
      </c>
      <c r="H89" s="435" t="e">
        <f>H88/G88/H$9*100</f>
        <v>#DIV/0!</v>
      </c>
    </row>
    <row r="90" spans="1:8" ht="12.75">
      <c r="A90" s="450"/>
      <c r="B90" s="451" t="s">
        <v>196</v>
      </c>
      <c r="C90" s="434"/>
      <c r="D90" s="434"/>
      <c r="E90" s="434"/>
      <c r="F90" s="434"/>
      <c r="G90" s="434"/>
      <c r="H90" s="434"/>
    </row>
    <row r="91" spans="1:8" ht="22.5">
      <c r="A91" s="450"/>
      <c r="B91" s="433" t="s">
        <v>197</v>
      </c>
      <c r="C91" s="434"/>
      <c r="D91" s="435" t="e">
        <f>D90/C90/D$9*100</f>
        <v>#DIV/0!</v>
      </c>
      <c r="E91" s="435" t="e">
        <f>E90/D90/E$9*100</f>
        <v>#DIV/0!</v>
      </c>
      <c r="F91" s="435" t="e">
        <f>F90/E90/F$9*100</f>
        <v>#DIV/0!</v>
      </c>
      <c r="G91" s="435" t="e">
        <f>G90/F90/G$9*100</f>
        <v>#DIV/0!</v>
      </c>
      <c r="H91" s="435" t="e">
        <f>H90/G90/H$9*100</f>
        <v>#DIV/0!</v>
      </c>
    </row>
    <row r="92" spans="1:8" ht="12.75">
      <c r="A92" s="450"/>
      <c r="B92" s="451" t="s">
        <v>196</v>
      </c>
      <c r="C92" s="434"/>
      <c r="D92" s="434"/>
      <c r="E92" s="434"/>
      <c r="F92" s="434"/>
      <c r="G92" s="434"/>
      <c r="H92" s="434"/>
    </row>
    <row r="93" spans="1:8" ht="22.5">
      <c r="A93" s="450"/>
      <c r="B93" s="433" t="s">
        <v>197</v>
      </c>
      <c r="C93" s="434"/>
      <c r="D93" s="435" t="e">
        <f>D92/C92/D$9*100</f>
        <v>#DIV/0!</v>
      </c>
      <c r="E93" s="435" t="e">
        <f>E92/D92/E$9*100</f>
        <v>#DIV/0!</v>
      </c>
      <c r="F93" s="435" t="e">
        <f>F92/E92/F$9*100</f>
        <v>#DIV/0!</v>
      </c>
      <c r="G93" s="435" t="e">
        <f>G92/F92/G$9*100</f>
        <v>#DIV/0!</v>
      </c>
      <c r="H93" s="435" t="e">
        <f>H92/G92/H$9*100</f>
        <v>#DIV/0!</v>
      </c>
    </row>
    <row r="94" spans="1:8" ht="12.75">
      <c r="A94" s="450"/>
      <c r="B94" s="451" t="s">
        <v>196</v>
      </c>
      <c r="C94" s="434"/>
      <c r="D94" s="434"/>
      <c r="E94" s="434"/>
      <c r="F94" s="434"/>
      <c r="G94" s="434"/>
      <c r="H94" s="434"/>
    </row>
    <row r="95" spans="1:8" ht="22.5">
      <c r="A95" s="450"/>
      <c r="B95" s="433" t="s">
        <v>197</v>
      </c>
      <c r="C95" s="434"/>
      <c r="D95" s="435" t="e">
        <f>D94/C94/D$9*100</f>
        <v>#DIV/0!</v>
      </c>
      <c r="E95" s="435" t="e">
        <f>E94/D94/E$9*100</f>
        <v>#DIV/0!</v>
      </c>
      <c r="F95" s="435" t="e">
        <f>F94/E94/F$9*100</f>
        <v>#DIV/0!</v>
      </c>
      <c r="G95" s="435" t="e">
        <f>G94/F94/G$9*100</f>
        <v>#DIV/0!</v>
      </c>
      <c r="H95" s="435" t="e">
        <f>H94/G94/H$9*100</f>
        <v>#DIV/0!</v>
      </c>
    </row>
    <row r="96" spans="1:8" ht="33.75">
      <c r="A96" s="447" t="s">
        <v>243</v>
      </c>
      <c r="B96" s="448" t="s">
        <v>196</v>
      </c>
      <c r="C96" s="449">
        <f aca="true" t="shared" si="5" ref="C96:H96">C98+C100+C102+C104+C106+C108</f>
        <v>224.3</v>
      </c>
      <c r="D96" s="449">
        <f t="shared" si="5"/>
        <v>0.1471</v>
      </c>
      <c r="E96" s="449">
        <f t="shared" si="5"/>
        <v>359.2</v>
      </c>
      <c r="F96" s="449">
        <f t="shared" si="5"/>
        <v>1475</v>
      </c>
      <c r="G96" s="449">
        <f t="shared" si="5"/>
        <v>1660</v>
      </c>
      <c r="H96" s="449">
        <f t="shared" si="5"/>
        <v>1910</v>
      </c>
    </row>
    <row r="97" spans="1:8" ht="22.5">
      <c r="A97" s="450"/>
      <c r="B97" s="433" t="s">
        <v>197</v>
      </c>
      <c r="C97" s="434"/>
      <c r="D97" s="435">
        <f>D96/C96/D$9*100</f>
        <v>0.06330290547856308</v>
      </c>
      <c r="E97" s="435">
        <f>E96/D96/E$9*100</f>
        <v>237767.89431773126</v>
      </c>
      <c r="F97" s="435">
        <f>F96/E96/F$9*100</f>
        <v>395.22112018794843</v>
      </c>
      <c r="G97" s="435">
        <f>G96/F96/G$9*100</f>
        <v>108.31797197435607</v>
      </c>
      <c r="H97" s="435">
        <f>H96/G96/H$9*100</f>
        <v>110.95490931905057</v>
      </c>
    </row>
    <row r="98" spans="1:8" ht="78.75">
      <c r="A98" s="450" t="s">
        <v>515</v>
      </c>
      <c r="B98" s="451" t="s">
        <v>196</v>
      </c>
      <c r="C98" s="434">
        <v>224.3</v>
      </c>
      <c r="D98" s="434">
        <v>0.1471</v>
      </c>
      <c r="E98" s="434">
        <v>359.2</v>
      </c>
      <c r="F98" s="434">
        <v>275</v>
      </c>
      <c r="G98" s="434">
        <v>310</v>
      </c>
      <c r="H98" s="434">
        <v>360</v>
      </c>
    </row>
    <row r="99" spans="1:8" ht="22.5">
      <c r="A99" s="450"/>
      <c r="B99" s="433" t="s">
        <v>197</v>
      </c>
      <c r="C99" s="434">
        <v>98.5</v>
      </c>
      <c r="D99" s="435">
        <f>D98/C98/D$9*100</f>
        <v>0.06330290547856308</v>
      </c>
      <c r="E99" s="435">
        <f>E98/D98/E$9*100</f>
        <v>237767.89431773126</v>
      </c>
      <c r="F99" s="435">
        <f>F98/E98/F$9*100</f>
        <v>73.68529359436327</v>
      </c>
      <c r="G99" s="435">
        <f>G98/F98/G$9*100</f>
        <v>108.49593140257241</v>
      </c>
      <c r="H99" s="435">
        <f>H98/G98/H$9*100</f>
        <v>111.9855663047874</v>
      </c>
    </row>
    <row r="100" spans="1:8" ht="56.25">
      <c r="A100" s="450" t="s">
        <v>516</v>
      </c>
      <c r="B100" s="451" t="s">
        <v>196</v>
      </c>
      <c r="C100" s="434">
        <v>0</v>
      </c>
      <c r="D100" s="434">
        <v>0</v>
      </c>
      <c r="E100" s="434">
        <v>0</v>
      </c>
      <c r="F100" s="434">
        <v>1200</v>
      </c>
      <c r="G100" s="434">
        <v>1350</v>
      </c>
      <c r="H100" s="434">
        <v>1550</v>
      </c>
    </row>
    <row r="101" spans="1:8" ht="22.5">
      <c r="A101" s="450"/>
      <c r="B101" s="433" t="s">
        <v>197</v>
      </c>
      <c r="C101" s="434"/>
      <c r="D101" s="435" t="e">
        <f>D100/C100/D$9*100</f>
        <v>#DIV/0!</v>
      </c>
      <c r="E101" s="435" t="e">
        <f>E100/D100/E$9*100</f>
        <v>#DIV/0!</v>
      </c>
      <c r="F101" s="435" t="e">
        <f>F100/E100/F$9*100</f>
        <v>#DIV/0!</v>
      </c>
      <c r="G101" s="435">
        <f>G100/F100/G$9*100</f>
        <v>108.27718960538981</v>
      </c>
      <c r="H101" s="435">
        <f>H100/G100/H$9*100</f>
        <v>110.71823993714062</v>
      </c>
    </row>
    <row r="102" spans="1:8" ht="12.75">
      <c r="A102" s="450"/>
      <c r="B102" s="451" t="s">
        <v>196</v>
      </c>
      <c r="C102" s="434"/>
      <c r="D102" s="434"/>
      <c r="E102" s="434"/>
      <c r="F102" s="434"/>
      <c r="G102" s="434"/>
      <c r="H102" s="434"/>
    </row>
    <row r="103" spans="1:8" ht="22.5">
      <c r="A103" s="450"/>
      <c r="B103" s="433" t="s">
        <v>197</v>
      </c>
      <c r="C103" s="434"/>
      <c r="D103" s="435" t="e">
        <f>D102/C102/D$9*100</f>
        <v>#DIV/0!</v>
      </c>
      <c r="E103" s="435" t="e">
        <f>E102/D102/E$9*100</f>
        <v>#DIV/0!</v>
      </c>
      <c r="F103" s="435" t="e">
        <f>F102/E102/F$9*100</f>
        <v>#DIV/0!</v>
      </c>
      <c r="G103" s="435" t="e">
        <f>G102/F102/G$9*100</f>
        <v>#DIV/0!</v>
      </c>
      <c r="H103" s="435" t="e">
        <f>H102/G102/H$9*100</f>
        <v>#DIV/0!</v>
      </c>
    </row>
    <row r="104" spans="1:8" ht="12.75">
      <c r="A104" s="450"/>
      <c r="B104" s="451" t="s">
        <v>196</v>
      </c>
      <c r="C104" s="434"/>
      <c r="D104" s="434"/>
      <c r="E104" s="434"/>
      <c r="F104" s="434"/>
      <c r="G104" s="434"/>
      <c r="H104" s="434"/>
    </row>
    <row r="105" spans="1:8" ht="22.5">
      <c r="A105" s="450"/>
      <c r="B105" s="433" t="s">
        <v>197</v>
      </c>
      <c r="C105" s="434"/>
      <c r="D105" s="435" t="e">
        <f>D104/C104/D$9*100</f>
        <v>#DIV/0!</v>
      </c>
      <c r="E105" s="435" t="e">
        <f>E104/D104/E$9*100</f>
        <v>#DIV/0!</v>
      </c>
      <c r="F105" s="435" t="e">
        <f>F104/E104/F$9*100</f>
        <v>#DIV/0!</v>
      </c>
      <c r="G105" s="435" t="e">
        <f>G104/F104/G$9*100</f>
        <v>#DIV/0!</v>
      </c>
      <c r="H105" s="435" t="e">
        <f>H104/G104/H$9*100</f>
        <v>#DIV/0!</v>
      </c>
    </row>
    <row r="106" spans="1:8" ht="12.75">
      <c r="A106" s="450"/>
      <c r="B106" s="451" t="s">
        <v>196</v>
      </c>
      <c r="C106" s="434"/>
      <c r="D106" s="434"/>
      <c r="E106" s="434"/>
      <c r="F106" s="434"/>
      <c r="G106" s="434"/>
      <c r="H106" s="434"/>
    </row>
    <row r="107" spans="1:8" ht="22.5">
      <c r="A107" s="450"/>
      <c r="B107" s="433" t="s">
        <v>197</v>
      </c>
      <c r="C107" s="434"/>
      <c r="D107" s="435" t="e">
        <f>D106/C106/D$9*100</f>
        <v>#DIV/0!</v>
      </c>
      <c r="E107" s="435" t="e">
        <f>E106/D106/E$9*100</f>
        <v>#DIV/0!</v>
      </c>
      <c r="F107" s="435" t="e">
        <f>F106/E106/F$9*100</f>
        <v>#DIV/0!</v>
      </c>
      <c r="G107" s="435" t="e">
        <f>G106/F106/G$9*100</f>
        <v>#DIV/0!</v>
      </c>
      <c r="H107" s="435" t="e">
        <f>H106/G106/H$9*100</f>
        <v>#DIV/0!</v>
      </c>
    </row>
    <row r="108" spans="1:8" ht="12.75">
      <c r="A108" s="450"/>
      <c r="B108" s="451" t="s">
        <v>196</v>
      </c>
      <c r="C108" s="434"/>
      <c r="D108" s="434"/>
      <c r="E108" s="434"/>
      <c r="F108" s="434"/>
      <c r="G108" s="434"/>
      <c r="H108" s="434"/>
    </row>
    <row r="109" spans="1:8" ht="22.5">
      <c r="A109" s="450"/>
      <c r="B109" s="433" t="s">
        <v>197</v>
      </c>
      <c r="C109" s="434"/>
      <c r="D109" s="435" t="e">
        <f>D108/C108/D$9*100</f>
        <v>#DIV/0!</v>
      </c>
      <c r="E109" s="435" t="e">
        <f>E108/D108/E$9*100</f>
        <v>#DIV/0!</v>
      </c>
      <c r="F109" s="435" t="e">
        <f>F108/E108/F$9*100</f>
        <v>#DIV/0!</v>
      </c>
      <c r="G109" s="435" t="e">
        <f>G108/F108/G$9*100</f>
        <v>#DIV/0!</v>
      </c>
      <c r="H109" s="435" t="e">
        <f>H108/G108/H$9*100</f>
        <v>#DIV/0!</v>
      </c>
    </row>
    <row r="110" spans="1:8" ht="371.25">
      <c r="A110" s="455" t="s">
        <v>517</v>
      </c>
      <c r="B110" s="456"/>
      <c r="C110" s="457"/>
      <c r="D110" s="457" t="s">
        <v>518</v>
      </c>
      <c r="E110" s="457" t="s">
        <v>519</v>
      </c>
      <c r="F110" s="457" t="s">
        <v>520</v>
      </c>
      <c r="G110" s="457"/>
      <c r="H110" s="457" t="s">
        <v>521</v>
      </c>
    </row>
    <row r="112" spans="1:8" ht="12.75">
      <c r="A112" s="650" t="s">
        <v>522</v>
      </c>
      <c r="B112" s="650"/>
      <c r="C112" s="651" t="s">
        <v>523</v>
      </c>
      <c r="D112" s="651"/>
      <c r="E112" s="651"/>
      <c r="F112" s="651"/>
      <c r="G112" s="651"/>
      <c r="H112" s="459"/>
    </row>
    <row r="113" spans="1:8" ht="12.75">
      <c r="A113" s="143"/>
      <c r="B113" s="148"/>
      <c r="C113" s="624" t="s">
        <v>261</v>
      </c>
      <c r="D113" s="624"/>
      <c r="E113" s="624"/>
      <c r="F113" s="624"/>
      <c r="G113" s="624"/>
      <c r="H113" s="460"/>
    </row>
    <row r="114" spans="1:8" ht="12.75">
      <c r="A114" s="144"/>
      <c r="B114" s="461"/>
      <c r="C114" s="462"/>
      <c r="D114" s="462"/>
      <c r="E114" s="462"/>
      <c r="F114" s="462"/>
      <c r="G114" s="460"/>
      <c r="H114" s="460"/>
    </row>
    <row r="115" spans="1:7" ht="25.5">
      <c r="A115" s="144" t="s">
        <v>262</v>
      </c>
      <c r="B115" s="148"/>
      <c r="C115" s="623" t="s">
        <v>524</v>
      </c>
      <c r="D115" s="623"/>
      <c r="E115" s="623"/>
      <c r="F115" s="623"/>
      <c r="G115" s="623"/>
    </row>
    <row r="116" spans="1:7" ht="12.75">
      <c r="A116" s="144"/>
      <c r="C116" s="643" t="s">
        <v>261</v>
      </c>
      <c r="D116" s="643"/>
      <c r="E116" s="643"/>
      <c r="F116" s="643"/>
      <c r="G116" s="643"/>
    </row>
    <row r="117" spans="1:6" ht="12.75">
      <c r="A117" s="144"/>
      <c r="B117" s="144"/>
      <c r="C117" s="463"/>
      <c r="D117" s="463"/>
      <c r="E117" s="463"/>
      <c r="F117" s="463"/>
    </row>
    <row r="118" spans="1:6" ht="12.75">
      <c r="A118" s="644" t="s">
        <v>264</v>
      </c>
      <c r="B118" s="644"/>
      <c r="C118" s="644"/>
      <c r="D118" s="644"/>
      <c r="E118" s="144"/>
      <c r="F118" s="144"/>
    </row>
  </sheetData>
  <sheetProtection/>
  <mergeCells count="14">
    <mergeCell ref="C116:G116"/>
    <mergeCell ref="A118:D118"/>
    <mergeCell ref="A7:A8"/>
    <mergeCell ref="F7:H7"/>
    <mergeCell ref="A112:B112"/>
    <mergeCell ref="C112:G112"/>
    <mergeCell ref="C113:G113"/>
    <mergeCell ref="C115:G115"/>
    <mergeCell ref="D1:E1"/>
    <mergeCell ref="F1:H1"/>
    <mergeCell ref="A2:H2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8">
      <selection activeCell="D1" sqref="D1:D16384"/>
    </sheetView>
  </sheetViews>
  <sheetFormatPr defaultColWidth="9.00390625" defaultRowHeight="12.75"/>
  <cols>
    <col min="1" max="1" width="8.875" style="479" customWidth="1"/>
    <col min="2" max="2" width="8.875" style="483" customWidth="1"/>
    <col min="3" max="3" width="8.875" style="479" customWidth="1"/>
    <col min="4" max="4" width="8.875" style="484" customWidth="1"/>
    <col min="5" max="8" width="8.875" style="479" customWidth="1"/>
    <col min="9" max="9" width="31.375" style="479" customWidth="1"/>
  </cols>
  <sheetData>
    <row r="1" spans="1:9" ht="12.75">
      <c r="A1" s="464"/>
      <c r="B1" s="465"/>
      <c r="C1" s="466"/>
      <c r="E1" s="464"/>
      <c r="F1" s="464"/>
      <c r="G1" s="464"/>
      <c r="H1" s="640" t="s">
        <v>525</v>
      </c>
      <c r="I1" s="640"/>
    </row>
    <row r="2" spans="1:9" ht="12.75">
      <c r="A2" s="464"/>
      <c r="B2" s="465"/>
      <c r="C2" s="466"/>
      <c r="E2" s="464"/>
      <c r="F2" s="464"/>
      <c r="G2" s="464"/>
      <c r="H2" s="652"/>
      <c r="I2" s="652"/>
    </row>
    <row r="3" spans="1:9" ht="14.25">
      <c r="A3" s="653" t="s">
        <v>526</v>
      </c>
      <c r="B3" s="653"/>
      <c r="C3" s="653"/>
      <c r="D3" s="653"/>
      <c r="E3" s="653"/>
      <c r="F3" s="653"/>
      <c r="G3" s="653"/>
      <c r="H3" s="653"/>
      <c r="I3" s="653"/>
    </row>
    <row r="4" spans="1:9" ht="12.75">
      <c r="A4" s="464"/>
      <c r="B4" s="465"/>
      <c r="C4" s="466"/>
      <c r="E4" s="464"/>
      <c r="F4" s="464"/>
      <c r="G4" s="464"/>
      <c r="H4" s="654"/>
      <c r="I4" s="654"/>
    </row>
    <row r="5" spans="1:9" ht="28.5">
      <c r="A5" s="464"/>
      <c r="B5" s="465"/>
      <c r="C5" s="466"/>
      <c r="D5" s="485"/>
      <c r="E5" s="464"/>
      <c r="F5" s="464"/>
      <c r="G5" s="467"/>
      <c r="H5" s="468" t="s">
        <v>527</v>
      </c>
      <c r="I5" s="464"/>
    </row>
    <row r="6" spans="1:9" ht="14.25">
      <c r="A6" s="655" t="s">
        <v>528</v>
      </c>
      <c r="B6" s="655"/>
      <c r="C6" s="655"/>
      <c r="D6" s="655"/>
      <c r="E6" s="655"/>
      <c r="F6" s="655"/>
      <c r="G6" s="655"/>
      <c r="H6" s="655"/>
      <c r="I6" s="655"/>
    </row>
    <row r="7" spans="1:9" ht="12.75">
      <c r="A7" s="656" t="s">
        <v>529</v>
      </c>
      <c r="B7" s="656"/>
      <c r="C7" s="656"/>
      <c r="D7" s="656"/>
      <c r="E7" s="656"/>
      <c r="F7" s="656"/>
      <c r="G7" s="656"/>
      <c r="H7" s="656"/>
      <c r="I7" s="656"/>
    </row>
    <row r="8" spans="1:9" ht="13.5" thickBot="1">
      <c r="A8" s="657" t="s">
        <v>189</v>
      </c>
      <c r="B8" s="657"/>
      <c r="C8" s="657"/>
      <c r="D8" s="657"/>
      <c r="E8" s="657"/>
      <c r="F8" s="657"/>
      <c r="G8" s="657"/>
      <c r="H8" s="657"/>
      <c r="I8" s="657"/>
    </row>
    <row r="9" spans="1:9" ht="12.75">
      <c r="A9" s="658" t="s">
        <v>190</v>
      </c>
      <c r="B9" s="660" t="s">
        <v>191</v>
      </c>
      <c r="C9" s="469" t="s">
        <v>1</v>
      </c>
      <c r="D9" s="486" t="s">
        <v>1</v>
      </c>
      <c r="E9" s="470" t="s">
        <v>25</v>
      </c>
      <c r="F9" s="662" t="s">
        <v>26</v>
      </c>
      <c r="G9" s="662"/>
      <c r="H9" s="662"/>
      <c r="I9" s="663" t="s">
        <v>530</v>
      </c>
    </row>
    <row r="10" spans="1:9" ht="13.5" thickBot="1">
      <c r="A10" s="659"/>
      <c r="B10" s="661"/>
      <c r="C10" s="471">
        <v>2012</v>
      </c>
      <c r="D10" s="487">
        <v>2013</v>
      </c>
      <c r="E10" s="471">
        <v>2014</v>
      </c>
      <c r="F10" s="471">
        <v>2015</v>
      </c>
      <c r="G10" s="471">
        <v>2016</v>
      </c>
      <c r="H10" s="471">
        <v>2017</v>
      </c>
      <c r="I10" s="664"/>
    </row>
    <row r="11" spans="1:9" ht="357">
      <c r="A11" s="472" t="s">
        <v>531</v>
      </c>
      <c r="B11" s="473" t="s">
        <v>532</v>
      </c>
      <c r="C11" s="474">
        <v>52.668</v>
      </c>
      <c r="D11" s="488">
        <v>55.597</v>
      </c>
      <c r="E11" s="474">
        <v>60.5</v>
      </c>
      <c r="F11" s="474">
        <v>62</v>
      </c>
      <c r="G11" s="474">
        <v>64.3</v>
      </c>
      <c r="H11" s="474">
        <v>66.7</v>
      </c>
      <c r="I11" s="475" t="s">
        <v>533</v>
      </c>
    </row>
    <row r="12" spans="1:9" ht="24">
      <c r="A12" s="476"/>
      <c r="B12" s="473" t="s">
        <v>197</v>
      </c>
      <c r="C12" s="477">
        <v>74.98</v>
      </c>
      <c r="D12" s="489">
        <f>D11/C11*100</f>
        <v>105.56125161388319</v>
      </c>
      <c r="E12" s="477">
        <f>E11/D11*100</f>
        <v>108.81882115941508</v>
      </c>
      <c r="F12" s="477">
        <f>F11/E11*100</f>
        <v>102.4793388429752</v>
      </c>
      <c r="G12" s="477">
        <f>G11/F11*100</f>
        <v>103.70967741935485</v>
      </c>
      <c r="H12" s="477">
        <f>H11/G11*100</f>
        <v>103.73250388802488</v>
      </c>
      <c r="I12" s="478"/>
    </row>
    <row r="13" spans="1:9" ht="63.75">
      <c r="A13" s="472" t="s">
        <v>534</v>
      </c>
      <c r="B13" s="473" t="s">
        <v>535</v>
      </c>
      <c r="C13" s="477">
        <v>22.1</v>
      </c>
      <c r="D13" s="489">
        <v>22.3</v>
      </c>
      <c r="E13" s="477">
        <f>(D14+E11-E15)/E16</f>
        <v>22.65301164573875</v>
      </c>
      <c r="F13" s="477">
        <f>(E14+F11-F15)/F16</f>
        <v>22.94565800104199</v>
      </c>
      <c r="G13" s="477">
        <f>(F14+G11-G15)/G16</f>
        <v>23.239737902771836</v>
      </c>
      <c r="H13" s="477">
        <f>(G14+H11-H15)/H16</f>
        <v>23.524764282786123</v>
      </c>
      <c r="I13" s="478"/>
    </row>
    <row r="14" spans="1:9" ht="36">
      <c r="A14" s="472" t="s">
        <v>536</v>
      </c>
      <c r="B14" s="473" t="s">
        <v>532</v>
      </c>
      <c r="C14" s="474">
        <v>2886.6</v>
      </c>
      <c r="D14" s="488">
        <v>2930.5</v>
      </c>
      <c r="E14" s="474">
        <f>D14+E11-E15</f>
        <v>2983.9</v>
      </c>
      <c r="F14" s="474">
        <f>E14+F11-F15</f>
        <v>3038.9</v>
      </c>
      <c r="G14" s="474">
        <f>F14+G11-G15</f>
        <v>3096.3</v>
      </c>
      <c r="H14" s="474">
        <f>G14+H11-H15</f>
        <v>3156.2</v>
      </c>
      <c r="I14" s="478"/>
    </row>
    <row r="15" spans="1:9" ht="178.5">
      <c r="A15" s="472" t="s">
        <v>537</v>
      </c>
      <c r="B15" s="473" t="s">
        <v>532</v>
      </c>
      <c r="C15" s="474">
        <v>7.5</v>
      </c>
      <c r="D15" s="488">
        <v>9.5</v>
      </c>
      <c r="E15" s="474">
        <v>7.1</v>
      </c>
      <c r="F15" s="474">
        <v>7</v>
      </c>
      <c r="G15" s="474">
        <v>6.9</v>
      </c>
      <c r="H15" s="474">
        <v>6.8</v>
      </c>
      <c r="I15" s="478" t="s">
        <v>538</v>
      </c>
    </row>
    <row r="16" spans="1:9" ht="102">
      <c r="A16" s="478" t="s">
        <v>539</v>
      </c>
      <c r="B16" s="473" t="s">
        <v>405</v>
      </c>
      <c r="C16" s="478">
        <v>130.587</v>
      </c>
      <c r="D16" s="490">
        <v>131.16</v>
      </c>
      <c r="E16" s="478">
        <v>131.722</v>
      </c>
      <c r="F16" s="478">
        <v>132.439</v>
      </c>
      <c r="G16" s="478">
        <v>133.233</v>
      </c>
      <c r="H16" s="478">
        <v>134.165</v>
      </c>
      <c r="I16" s="478"/>
    </row>
    <row r="17" spans="2:9" ht="12.75">
      <c r="B17" s="479"/>
      <c r="I17" s="478"/>
    </row>
    <row r="18" spans="1:9" ht="12.75">
      <c r="A18" s="665" t="s">
        <v>540</v>
      </c>
      <c r="B18" s="665"/>
      <c r="C18" s="665"/>
      <c r="D18" s="665"/>
      <c r="E18" s="665"/>
      <c r="F18" s="665"/>
      <c r="G18" s="665"/>
      <c r="H18" s="665"/>
      <c r="I18" s="665"/>
    </row>
    <row r="19" spans="1:9" ht="12.75">
      <c r="A19" s="406"/>
      <c r="B19" s="611"/>
      <c r="C19" s="611"/>
      <c r="D19" s="611"/>
      <c r="E19" s="611"/>
      <c r="F19" s="611"/>
      <c r="G19" s="480"/>
      <c r="H19" s="480"/>
      <c r="I19" s="406"/>
    </row>
    <row r="20" spans="1:9" ht="12.75">
      <c r="A20" s="406"/>
      <c r="B20" s="611"/>
      <c r="C20" s="611"/>
      <c r="D20" s="611"/>
      <c r="E20" s="611"/>
      <c r="F20" s="611"/>
      <c r="G20" s="480"/>
      <c r="H20" s="480"/>
      <c r="I20" s="406"/>
    </row>
    <row r="21" spans="1:9" ht="127.5">
      <c r="A21" s="481" t="s">
        <v>259</v>
      </c>
      <c r="B21" s="666" t="s">
        <v>541</v>
      </c>
      <c r="C21" s="666"/>
      <c r="D21" s="666"/>
      <c r="E21" s="666"/>
      <c r="F21" s="666"/>
      <c r="G21" s="333"/>
      <c r="H21" s="333"/>
      <c r="I21" s="332"/>
    </row>
    <row r="22" spans="1:9" ht="12.75">
      <c r="A22" s="481"/>
      <c r="B22" s="667" t="s">
        <v>261</v>
      </c>
      <c r="C22" s="667"/>
      <c r="D22" s="667"/>
      <c r="E22" s="667"/>
      <c r="F22" s="667"/>
      <c r="G22" s="333"/>
      <c r="H22" s="333"/>
      <c r="I22" s="332"/>
    </row>
    <row r="23" spans="1:9" ht="12.75">
      <c r="A23" s="482"/>
      <c r="B23" s="263"/>
      <c r="C23" s="334"/>
      <c r="D23" s="404"/>
      <c r="E23" s="334"/>
      <c r="F23" s="334"/>
      <c r="G23" s="334"/>
      <c r="H23" s="334"/>
      <c r="I23" s="263"/>
    </row>
    <row r="24" spans="1:9" ht="25.5">
      <c r="A24" s="482" t="s">
        <v>262</v>
      </c>
      <c r="B24" s="604" t="s">
        <v>542</v>
      </c>
      <c r="C24" s="604"/>
      <c r="D24" s="604"/>
      <c r="E24" s="604"/>
      <c r="F24" s="604"/>
      <c r="G24" s="334"/>
      <c r="H24" s="334"/>
      <c r="I24" s="263"/>
    </row>
    <row r="25" spans="1:9" ht="12.75">
      <c r="A25" s="263"/>
      <c r="B25" s="605" t="s">
        <v>261</v>
      </c>
      <c r="C25" s="605"/>
      <c r="D25" s="605"/>
      <c r="E25" s="605"/>
      <c r="F25" s="605"/>
      <c r="G25" s="334"/>
      <c r="H25" s="334"/>
      <c r="I25" s="263"/>
    </row>
    <row r="26" spans="1:9" ht="12.75">
      <c r="A26" s="263"/>
      <c r="B26" s="263"/>
      <c r="C26" s="334"/>
      <c r="D26" s="404"/>
      <c r="E26" s="334"/>
      <c r="F26" s="334"/>
      <c r="G26" s="334"/>
      <c r="H26" s="334"/>
      <c r="I26" s="263"/>
    </row>
    <row r="27" spans="1:9" ht="12.75">
      <c r="A27" s="606" t="s">
        <v>264</v>
      </c>
      <c r="B27" s="606"/>
      <c r="C27" s="606"/>
      <c r="D27" s="606"/>
      <c r="E27" s="263"/>
      <c r="F27" s="263"/>
      <c r="G27" s="263"/>
      <c r="H27" s="263"/>
      <c r="I27" s="263"/>
    </row>
  </sheetData>
  <sheetProtection/>
  <mergeCells count="19">
    <mergeCell ref="A27:D27"/>
    <mergeCell ref="B19:F19"/>
    <mergeCell ref="B20:F20"/>
    <mergeCell ref="B21:F21"/>
    <mergeCell ref="B22:F22"/>
    <mergeCell ref="B24:F24"/>
    <mergeCell ref="B25:F25"/>
    <mergeCell ref="A8:I8"/>
    <mergeCell ref="A9:A10"/>
    <mergeCell ref="B9:B10"/>
    <mergeCell ref="F9:H9"/>
    <mergeCell ref="I9:I10"/>
    <mergeCell ref="A18:I18"/>
    <mergeCell ref="H1:I1"/>
    <mergeCell ref="H2:I2"/>
    <mergeCell ref="A3:I3"/>
    <mergeCell ref="H4:I4"/>
    <mergeCell ref="A6:I6"/>
    <mergeCell ref="A7:I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66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31.875" style="128" customWidth="1"/>
    <col min="2" max="2" width="11.25390625" style="151" customWidth="1"/>
    <col min="3" max="3" width="8.125" style="128" customWidth="1"/>
    <col min="4" max="4" width="8.25390625" style="128" customWidth="1"/>
    <col min="5" max="6" width="8.125" style="128" customWidth="1"/>
    <col min="7" max="7" width="8.00390625" style="128" customWidth="1"/>
    <col min="8" max="8" width="8.125" style="128" customWidth="1"/>
  </cols>
  <sheetData>
    <row r="1" spans="1:8" ht="12.75">
      <c r="A1" s="90"/>
      <c r="B1" s="91"/>
      <c r="C1" s="92"/>
      <c r="D1" s="93"/>
      <c r="E1" s="94"/>
      <c r="F1" s="94"/>
      <c r="G1" s="668" t="s">
        <v>184</v>
      </c>
      <c r="H1" s="668"/>
    </row>
    <row r="2" spans="1:8" ht="15.75">
      <c r="A2" s="90"/>
      <c r="B2" s="91"/>
      <c r="C2" s="92"/>
      <c r="D2" s="93"/>
      <c r="E2" s="94"/>
      <c r="F2" s="94"/>
      <c r="G2" s="669" t="s">
        <v>185</v>
      </c>
      <c r="H2" s="669"/>
    </row>
    <row r="3" spans="1:8" ht="12.75">
      <c r="A3" s="640" t="s">
        <v>186</v>
      </c>
      <c r="B3" s="640"/>
      <c r="C3" s="640"/>
      <c r="D3" s="640"/>
      <c r="E3" s="640"/>
      <c r="F3" s="640"/>
      <c r="G3" s="640"/>
      <c r="H3" s="640"/>
    </row>
    <row r="4" spans="1:8" ht="12.75">
      <c r="A4" s="90"/>
      <c r="B4" s="91"/>
      <c r="C4" s="92"/>
      <c r="D4" s="93"/>
      <c r="E4" s="94"/>
      <c r="F4" s="94"/>
      <c r="G4" s="95"/>
      <c r="H4" s="95"/>
    </row>
    <row r="5" spans="1:8" ht="12.75">
      <c r="A5" s="640" t="s">
        <v>187</v>
      </c>
      <c r="B5" s="640"/>
      <c r="C5" s="640"/>
      <c r="D5" s="640"/>
      <c r="E5" s="640"/>
      <c r="F5" s="640"/>
      <c r="G5" s="640"/>
      <c r="H5" s="640"/>
    </row>
    <row r="6" spans="1:8" ht="12.75">
      <c r="A6" s="670" t="s">
        <v>188</v>
      </c>
      <c r="B6" s="670"/>
      <c r="C6" s="670"/>
      <c r="D6" s="670"/>
      <c r="E6" s="670"/>
      <c r="F6" s="670"/>
      <c r="G6" s="670"/>
      <c r="H6" s="670"/>
    </row>
    <row r="7" spans="1:8" ht="13.5" thickBot="1">
      <c r="A7" s="671" t="s">
        <v>189</v>
      </c>
      <c r="B7" s="671"/>
      <c r="C7" s="671"/>
      <c r="D7" s="671"/>
      <c r="E7" s="671"/>
      <c r="F7" s="671"/>
      <c r="G7" s="671"/>
      <c r="H7" s="671"/>
    </row>
    <row r="8" spans="1:8" ht="13.5" thickBot="1">
      <c r="A8" s="673" t="s">
        <v>190</v>
      </c>
      <c r="B8" s="675" t="s">
        <v>191</v>
      </c>
      <c r="C8" s="96" t="s">
        <v>1</v>
      </c>
      <c r="D8" s="96" t="s">
        <v>1</v>
      </c>
      <c r="E8" s="97" t="s">
        <v>25</v>
      </c>
      <c r="F8" s="677" t="s">
        <v>26</v>
      </c>
      <c r="G8" s="678"/>
      <c r="H8" s="679"/>
    </row>
    <row r="9" spans="1:8" ht="13.5" thickBot="1">
      <c r="A9" s="674"/>
      <c r="B9" s="676"/>
      <c r="C9" s="98">
        <v>2012</v>
      </c>
      <c r="D9" s="98">
        <v>2013</v>
      </c>
      <c r="E9" s="98">
        <v>2014</v>
      </c>
      <c r="F9" s="98">
        <v>2015</v>
      </c>
      <c r="G9" s="98">
        <v>2016</v>
      </c>
      <c r="H9" s="98">
        <v>2017</v>
      </c>
    </row>
    <row r="10" spans="1:8" ht="12.75">
      <c r="A10" s="680" t="s">
        <v>192</v>
      </c>
      <c r="B10" s="680"/>
      <c r="C10" s="680"/>
      <c r="D10" s="99"/>
      <c r="E10" s="99"/>
      <c r="F10" s="99"/>
      <c r="G10" s="100"/>
      <c r="H10" s="100"/>
    </row>
    <row r="11" spans="1:8" ht="22.5">
      <c r="A11" s="101" t="s">
        <v>193</v>
      </c>
      <c r="B11" s="102" t="s">
        <v>194</v>
      </c>
      <c r="C11" s="103">
        <v>1.097</v>
      </c>
      <c r="D11" s="103">
        <v>1.054</v>
      </c>
      <c r="E11" s="104">
        <v>1.043</v>
      </c>
      <c r="F11" s="104">
        <v>1.051</v>
      </c>
      <c r="G11" s="104">
        <v>1.053</v>
      </c>
      <c r="H11" s="104">
        <v>1.048</v>
      </c>
    </row>
    <row r="12" spans="1:8" ht="36">
      <c r="A12" s="105" t="s">
        <v>195</v>
      </c>
      <c r="B12" s="106" t="s">
        <v>196</v>
      </c>
      <c r="C12" s="107">
        <v>3213.5</v>
      </c>
      <c r="D12" s="107">
        <v>4235.712071383013</v>
      </c>
      <c r="E12" s="108">
        <v>3471.3</v>
      </c>
      <c r="F12" s="108">
        <v>4975.9</v>
      </c>
      <c r="G12" s="108">
        <v>5467.5</v>
      </c>
      <c r="H12" s="108">
        <v>6023.1</v>
      </c>
    </row>
    <row r="13" spans="1:8" ht="12.75">
      <c r="A13" s="109"/>
      <c r="B13" s="110" t="s">
        <v>197</v>
      </c>
      <c r="C13" s="111">
        <v>95.7</v>
      </c>
      <c r="D13" s="112">
        <f>D12/C12/D$11*100</f>
        <v>125.05685872140488</v>
      </c>
      <c r="E13" s="112">
        <f>E12/D12/E$11*100</f>
        <v>78.574460760653</v>
      </c>
      <c r="F13" s="112">
        <f>F12/E12/F$11*100</f>
        <v>136.38819425720158</v>
      </c>
      <c r="G13" s="112">
        <f>G12/F12/G$11*100</f>
        <v>104.34911658810854</v>
      </c>
      <c r="H13" s="112">
        <f>H12/G12/H$11*100</f>
        <v>105.11628394014598</v>
      </c>
    </row>
    <row r="14" spans="1:8" ht="12.75">
      <c r="A14" s="113" t="s">
        <v>198</v>
      </c>
      <c r="B14" s="106" t="s">
        <v>196</v>
      </c>
      <c r="C14" s="114">
        <f aca="true" t="shared" si="0" ref="C14:H14">C16+C18+C20+C22+C24</f>
        <v>3213.48</v>
      </c>
      <c r="D14" s="114">
        <f t="shared" si="0"/>
        <v>4235.712071383014</v>
      </c>
      <c r="E14" s="114">
        <f t="shared" si="0"/>
        <v>3471.3</v>
      </c>
      <c r="F14" s="114">
        <f t="shared" si="0"/>
        <v>4975.9</v>
      </c>
      <c r="G14" s="114">
        <f t="shared" si="0"/>
        <v>5467.5</v>
      </c>
      <c r="H14" s="114">
        <f t="shared" si="0"/>
        <v>6023.1</v>
      </c>
    </row>
    <row r="15" spans="1:8" ht="12.75">
      <c r="A15" s="115" t="s">
        <v>199</v>
      </c>
      <c r="B15" s="110"/>
      <c r="C15" s="111" t="s">
        <v>200</v>
      </c>
      <c r="D15" s="111"/>
      <c r="E15" s="111"/>
      <c r="F15" s="111"/>
      <c r="G15" s="111"/>
      <c r="H15" s="111"/>
    </row>
    <row r="16" spans="1:8" ht="22.5">
      <c r="A16" s="116" t="s">
        <v>201</v>
      </c>
      <c r="B16" s="110" t="s">
        <v>196</v>
      </c>
      <c r="C16" s="111">
        <v>1826.1</v>
      </c>
      <c r="D16" s="117">
        <v>2181.939</v>
      </c>
      <c r="E16" s="111">
        <v>2078.6</v>
      </c>
      <c r="F16" s="111">
        <v>2220</v>
      </c>
      <c r="G16" s="111">
        <v>2390</v>
      </c>
      <c r="H16" s="111">
        <v>2590</v>
      </c>
    </row>
    <row r="17" spans="1:8" ht="12.75">
      <c r="A17" s="118"/>
      <c r="B17" s="110" t="s">
        <v>197</v>
      </c>
      <c r="C17" s="111">
        <v>92.1</v>
      </c>
      <c r="D17" s="119">
        <f>D16/C16/D$11*100</f>
        <v>113.36459415639575</v>
      </c>
      <c r="E17" s="112">
        <f>E16/D16/E$11*100</f>
        <v>91.33642514734306</v>
      </c>
      <c r="F17" s="112">
        <f>F16/E16/F$11*100</f>
        <v>101.6200339044715</v>
      </c>
      <c r="G17" s="112">
        <f>G16/F16/G$11*100</f>
        <v>102.23899112788004</v>
      </c>
      <c r="H17" s="112">
        <f>H16/G16/H$11*100</f>
        <v>103.40477179085885</v>
      </c>
    </row>
    <row r="18" spans="1:8" ht="12.75">
      <c r="A18" s="116" t="s">
        <v>202</v>
      </c>
      <c r="B18" s="110" t="s">
        <v>196</v>
      </c>
      <c r="C18" s="111">
        <v>205</v>
      </c>
      <c r="D18" s="120">
        <v>167.9920713830129</v>
      </c>
      <c r="E18" s="111">
        <v>177</v>
      </c>
      <c r="F18" s="111">
        <v>189</v>
      </c>
      <c r="G18" s="111">
        <v>203</v>
      </c>
      <c r="H18" s="111">
        <v>218</v>
      </c>
    </row>
    <row r="19" spans="1:8" ht="12.75">
      <c r="A19" s="118"/>
      <c r="B19" s="110" t="s">
        <v>197</v>
      </c>
      <c r="C19" s="111">
        <v>101.3</v>
      </c>
      <c r="D19" s="119">
        <f>D18/C18/D$11*100</f>
        <v>77.74891071551482</v>
      </c>
      <c r="E19" s="112">
        <f>E18/D18/E$11*100</f>
        <v>101.0183272602921</v>
      </c>
      <c r="F19" s="112">
        <f>F18/E18/F$11*100</f>
        <v>101.5981551065168</v>
      </c>
      <c r="G19" s="112">
        <f>G18/F18/G$11*100</f>
        <v>102.00133656923782</v>
      </c>
      <c r="H19" s="112">
        <f>H18/G18/H$11*100</f>
        <v>102.47057496333622</v>
      </c>
    </row>
    <row r="20" spans="1:8" ht="22.5">
      <c r="A20" s="116" t="s">
        <v>203</v>
      </c>
      <c r="B20" s="110" t="s">
        <v>196</v>
      </c>
      <c r="C20" s="111">
        <v>119.74</v>
      </c>
      <c r="D20" s="121">
        <v>88.829</v>
      </c>
      <c r="E20" s="111">
        <v>93</v>
      </c>
      <c r="F20" s="111">
        <v>100</v>
      </c>
      <c r="G20" s="111">
        <v>108</v>
      </c>
      <c r="H20" s="111">
        <v>117</v>
      </c>
    </row>
    <row r="21" spans="1:8" ht="12.75">
      <c r="A21" s="118"/>
      <c r="B21" s="110" t="s">
        <v>197</v>
      </c>
      <c r="C21" s="111">
        <v>36384.1</v>
      </c>
      <c r="D21" s="119">
        <f>D20/C20/D$11*100</f>
        <v>70.3841561840661</v>
      </c>
      <c r="E21" s="112">
        <f>E20/D20/E$11*100</f>
        <v>100.3792316578568</v>
      </c>
      <c r="F21" s="112">
        <f>F20/E20/F$11*100</f>
        <v>102.30911676539496</v>
      </c>
      <c r="G21" s="112">
        <f>G20/F20/G$11*100</f>
        <v>102.56410256410258</v>
      </c>
      <c r="H21" s="112">
        <f>H20/G20/H$11*100</f>
        <v>103.37150127226462</v>
      </c>
    </row>
    <row r="22" spans="1:8" ht="12.75">
      <c r="A22" s="116" t="s">
        <v>204</v>
      </c>
      <c r="B22" s="110" t="s">
        <v>196</v>
      </c>
      <c r="C22" s="111">
        <v>769.74</v>
      </c>
      <c r="D22" s="121">
        <v>720.014</v>
      </c>
      <c r="E22" s="111">
        <v>822.7</v>
      </c>
      <c r="F22" s="111">
        <v>2166.9</v>
      </c>
      <c r="G22" s="111">
        <v>2366.5</v>
      </c>
      <c r="H22" s="111">
        <v>2598.1</v>
      </c>
    </row>
    <row r="23" spans="1:8" ht="12.75">
      <c r="A23" s="118"/>
      <c r="B23" s="110" t="s">
        <v>197</v>
      </c>
      <c r="C23" s="111">
        <v>80.3</v>
      </c>
      <c r="D23" s="119">
        <f>D22/C22/D$11*100</f>
        <v>88.74752997007441</v>
      </c>
      <c r="E23" s="112">
        <f>E22/D22/E$11*100</f>
        <v>109.55097520062338</v>
      </c>
      <c r="F23" s="112">
        <f>F22/E22/F$11*100</f>
        <v>250.60784169272998</v>
      </c>
      <c r="G23" s="112">
        <f>G22/F22/G$11*100</f>
        <v>103.71444986178784</v>
      </c>
      <c r="H23" s="112">
        <f>H22/G22/H$11*100</f>
        <v>104.75821058251063</v>
      </c>
    </row>
    <row r="24" spans="1:8" ht="12.75">
      <c r="A24" s="122" t="s">
        <v>205</v>
      </c>
      <c r="B24" s="110" t="s">
        <v>196</v>
      </c>
      <c r="C24" s="111">
        <v>292.9</v>
      </c>
      <c r="D24" s="121">
        <v>1076.938</v>
      </c>
      <c r="E24" s="111">
        <v>300</v>
      </c>
      <c r="F24" s="111">
        <v>300</v>
      </c>
      <c r="G24" s="111">
        <v>400</v>
      </c>
      <c r="H24" s="111">
        <v>500</v>
      </c>
    </row>
    <row r="25" spans="1:8" ht="12.75">
      <c r="A25" s="109"/>
      <c r="B25" s="110" t="s">
        <v>197</v>
      </c>
      <c r="C25" s="111">
        <v>136</v>
      </c>
      <c r="D25" s="112">
        <f>D24/C24/D$11*100</f>
        <v>348.8435672069465</v>
      </c>
      <c r="E25" s="112">
        <f>E24/D24/E$11*100</f>
        <v>26.708299944471488</v>
      </c>
      <c r="F25" s="112">
        <f>F24/E24/F$11*100</f>
        <v>95.14747859181732</v>
      </c>
      <c r="G25" s="112">
        <f>G24/F24/G$11*100</f>
        <v>126.62234884457106</v>
      </c>
      <c r="H25" s="112">
        <f>H24/G24/H$11*100</f>
        <v>119.27480916030532</v>
      </c>
    </row>
    <row r="26" spans="1:8" ht="12.75">
      <c r="A26" s="123"/>
      <c r="B26" s="110"/>
      <c r="C26" s="111"/>
      <c r="D26" s="111"/>
      <c r="E26" s="111"/>
      <c r="F26" s="111"/>
      <c r="G26" s="111"/>
      <c r="H26" s="111"/>
    </row>
    <row r="27" spans="1:8" ht="53.25">
      <c r="A27" s="124" t="s">
        <v>206</v>
      </c>
      <c r="B27" s="110" t="s">
        <v>196</v>
      </c>
      <c r="C27" s="112">
        <f aca="true" t="shared" si="1" ref="C27:H27">C29+C60+C65+C71+C82</f>
        <v>2191.406</v>
      </c>
      <c r="D27" s="112">
        <f t="shared" si="1"/>
        <v>3648.37</v>
      </c>
      <c r="E27" s="112">
        <f t="shared" si="1"/>
        <v>3365.6800000000003</v>
      </c>
      <c r="F27" s="112">
        <f t="shared" si="1"/>
        <v>4752.369999999999</v>
      </c>
      <c r="G27" s="112">
        <f t="shared" si="1"/>
        <v>5179.01</v>
      </c>
      <c r="H27" s="112">
        <f t="shared" si="1"/>
        <v>5626.05</v>
      </c>
    </row>
    <row r="28" spans="1:8" ht="12.75">
      <c r="A28" s="124"/>
      <c r="B28" s="110" t="s">
        <v>197</v>
      </c>
      <c r="C28" s="111">
        <v>77.04438389857566</v>
      </c>
      <c r="D28" s="112">
        <f>D27/C27/D$11*100</f>
        <v>157.95574224508036</v>
      </c>
      <c r="E28" s="112">
        <f>E27/D27/E$11*100</f>
        <v>88.44833005987775</v>
      </c>
      <c r="F28" s="112">
        <f>F27/E27/F$11*100</f>
        <v>134.34908334583048</v>
      </c>
      <c r="G28" s="112">
        <f>G27/F27/G$11*100</f>
        <v>103.4923223922257</v>
      </c>
      <c r="H28" s="112">
        <f>H27/G27/H$11*100</f>
        <v>103.65626481915824</v>
      </c>
    </row>
    <row r="29" spans="1:8" ht="12.75">
      <c r="A29" s="125" t="s">
        <v>207</v>
      </c>
      <c r="B29" s="110" t="s">
        <v>196</v>
      </c>
      <c r="C29" s="112">
        <f>SUM(C31:C52)</f>
        <v>1594.1229999999998</v>
      </c>
      <c r="D29" s="112">
        <f>SUM(D31:D58)</f>
        <v>2156.6699999999996</v>
      </c>
      <c r="E29" s="112">
        <f>SUM(E31:E58)</f>
        <v>2078.61</v>
      </c>
      <c r="F29" s="112">
        <f>SUM(F31:F58)</f>
        <v>2188.87</v>
      </c>
      <c r="G29" s="112">
        <f>SUM(G31:G58)</f>
        <v>2315.11</v>
      </c>
      <c r="H29" s="112">
        <f>SUM(H31:H58)</f>
        <v>2441.2500000000005</v>
      </c>
    </row>
    <row r="30" spans="1:8" ht="12.75">
      <c r="A30" s="124"/>
      <c r="B30" s="110" t="s">
        <v>197</v>
      </c>
      <c r="C30" s="111">
        <v>96.97263101616399</v>
      </c>
      <c r="D30" s="112">
        <f>D29/C29/D$11*100</f>
        <v>128.35750256336777</v>
      </c>
      <c r="E30" s="112">
        <f>E29/D29/E$11*100</f>
        <v>92.40702885575422</v>
      </c>
      <c r="F30" s="112">
        <f>F29/E29/F$11*100</f>
        <v>100.19458266113949</v>
      </c>
      <c r="G30" s="112">
        <f>G29/F29/G$11*100</f>
        <v>100.44383610043823</v>
      </c>
      <c r="H30" s="112">
        <f>H29/G29/H$11*100</f>
        <v>100.61884847375562</v>
      </c>
    </row>
    <row r="31" spans="1:8" ht="12.75">
      <c r="A31" s="126" t="s">
        <v>208</v>
      </c>
      <c r="B31" s="110" t="s">
        <v>196</v>
      </c>
      <c r="C31" s="111">
        <v>439.9</v>
      </c>
      <c r="D31" s="111">
        <v>252</v>
      </c>
      <c r="E31" s="111">
        <v>212</v>
      </c>
      <c r="F31" s="111">
        <v>301</v>
      </c>
      <c r="G31" s="111">
        <v>325</v>
      </c>
      <c r="H31" s="111">
        <v>289</v>
      </c>
    </row>
    <row r="32" spans="1:8" ht="12.75">
      <c r="A32" s="126" t="s">
        <v>209</v>
      </c>
      <c r="B32" s="110" t="s">
        <v>196</v>
      </c>
      <c r="C32" s="111">
        <v>67.453</v>
      </c>
      <c r="D32" s="111">
        <v>85</v>
      </c>
      <c r="E32" s="111">
        <v>85</v>
      </c>
      <c r="F32" s="111">
        <v>90</v>
      </c>
      <c r="G32" s="111">
        <v>100</v>
      </c>
      <c r="H32" s="111">
        <v>100</v>
      </c>
    </row>
    <row r="33" spans="1:8" ht="12.75">
      <c r="A33" s="126" t="s">
        <v>210</v>
      </c>
      <c r="B33" s="110" t="s">
        <v>196</v>
      </c>
      <c r="C33" s="111">
        <v>58.384</v>
      </c>
      <c r="D33" s="127">
        <v>59.8</v>
      </c>
      <c r="E33" s="111">
        <v>103</v>
      </c>
      <c r="F33" s="111">
        <v>85</v>
      </c>
      <c r="G33" s="111">
        <v>85</v>
      </c>
      <c r="H33" s="111">
        <v>85</v>
      </c>
    </row>
    <row r="34" spans="1:8" ht="12.75">
      <c r="A34" s="126" t="s">
        <v>211</v>
      </c>
      <c r="B34" s="110" t="s">
        <v>196</v>
      </c>
      <c r="C34" s="111">
        <v>57.021</v>
      </c>
      <c r="D34" s="127">
        <v>19.9</v>
      </c>
      <c r="E34" s="111">
        <v>20</v>
      </c>
      <c r="F34" s="111">
        <v>21</v>
      </c>
      <c r="G34" s="111">
        <v>21</v>
      </c>
      <c r="H34" s="111">
        <v>22</v>
      </c>
    </row>
    <row r="35" spans="1:8" ht="21.75">
      <c r="A35" s="126" t="s">
        <v>212</v>
      </c>
      <c r="B35" s="110" t="s">
        <v>196</v>
      </c>
      <c r="C35" s="111">
        <v>14.245</v>
      </c>
      <c r="D35" s="127">
        <v>3.9</v>
      </c>
      <c r="E35" s="111">
        <v>5</v>
      </c>
      <c r="F35" s="111">
        <v>5</v>
      </c>
      <c r="G35" s="111">
        <v>5</v>
      </c>
      <c r="H35" s="111">
        <v>5</v>
      </c>
    </row>
    <row r="36" spans="1:8" ht="12.75">
      <c r="A36" s="126" t="s">
        <v>213</v>
      </c>
      <c r="B36" s="110" t="s">
        <v>196</v>
      </c>
      <c r="C36" s="111">
        <v>49.238</v>
      </c>
      <c r="D36" s="111">
        <v>68.8</v>
      </c>
      <c r="E36" s="111">
        <v>49.5</v>
      </c>
      <c r="F36" s="111">
        <v>18.2</v>
      </c>
      <c r="G36" s="111">
        <v>18.2</v>
      </c>
      <c r="H36" s="111">
        <v>18.5</v>
      </c>
    </row>
    <row r="37" spans="1:8" ht="12.75">
      <c r="A37" s="126" t="s">
        <v>214</v>
      </c>
      <c r="B37" s="110" t="s">
        <v>196</v>
      </c>
      <c r="C37" s="111">
        <v>4.194</v>
      </c>
      <c r="D37" s="127">
        <v>5</v>
      </c>
      <c r="E37" s="111">
        <v>6</v>
      </c>
      <c r="F37" s="111">
        <v>6.5</v>
      </c>
      <c r="G37" s="111">
        <v>7</v>
      </c>
      <c r="H37" s="111">
        <v>8</v>
      </c>
    </row>
    <row r="38" spans="1:8" ht="21.75">
      <c r="A38" s="126" t="s">
        <v>215</v>
      </c>
      <c r="B38" s="110" t="s">
        <v>196</v>
      </c>
      <c r="C38" s="111">
        <v>63.34</v>
      </c>
      <c r="D38" s="127">
        <v>24.1</v>
      </c>
      <c r="E38" s="111">
        <v>10</v>
      </c>
      <c r="F38" s="111">
        <v>0</v>
      </c>
      <c r="G38" s="111">
        <v>0</v>
      </c>
      <c r="H38" s="111">
        <v>0</v>
      </c>
    </row>
    <row r="39" spans="1:8" ht="12.75">
      <c r="A39" s="126" t="s">
        <v>216</v>
      </c>
      <c r="B39" s="110" t="s">
        <v>196</v>
      </c>
      <c r="C39" s="111">
        <v>34.59</v>
      </c>
      <c r="D39" s="111">
        <v>35</v>
      </c>
      <c r="E39" s="111">
        <v>35</v>
      </c>
      <c r="F39" s="111">
        <v>35</v>
      </c>
      <c r="G39" s="111">
        <v>0</v>
      </c>
      <c r="H39" s="111">
        <v>35</v>
      </c>
    </row>
    <row r="40" spans="1:8" ht="21.75">
      <c r="A40" s="126" t="s">
        <v>217</v>
      </c>
      <c r="B40" s="110" t="s">
        <v>196</v>
      </c>
      <c r="C40" s="111">
        <v>26.9</v>
      </c>
      <c r="D40" s="127">
        <v>56</v>
      </c>
      <c r="E40" s="111">
        <v>30</v>
      </c>
      <c r="F40" s="111">
        <v>31.4</v>
      </c>
      <c r="G40" s="111">
        <v>33.6</v>
      </c>
      <c r="H40" s="128">
        <v>35.2</v>
      </c>
    </row>
    <row r="41" spans="1:8" ht="12.75">
      <c r="A41" s="126" t="s">
        <v>218</v>
      </c>
      <c r="B41" s="110" t="s">
        <v>196</v>
      </c>
      <c r="C41" s="111">
        <v>12.285</v>
      </c>
      <c r="D41" s="127">
        <v>6.4</v>
      </c>
      <c r="E41" s="111">
        <v>4</v>
      </c>
      <c r="F41" s="111">
        <v>6</v>
      </c>
      <c r="G41" s="111">
        <v>6</v>
      </c>
      <c r="H41" s="111">
        <v>6</v>
      </c>
    </row>
    <row r="42" spans="1:8" ht="12.75">
      <c r="A42" s="126" t="s">
        <v>219</v>
      </c>
      <c r="B42" s="110" t="s">
        <v>196</v>
      </c>
      <c r="C42" s="111">
        <v>0.485</v>
      </c>
      <c r="D42" s="127">
        <v>0.6</v>
      </c>
      <c r="E42" s="111">
        <v>0.63</v>
      </c>
      <c r="F42" s="111">
        <v>0.67</v>
      </c>
      <c r="G42" s="111">
        <v>0.71</v>
      </c>
      <c r="H42" s="111">
        <v>0.75</v>
      </c>
    </row>
    <row r="43" spans="1:8" ht="21.75">
      <c r="A43" s="126" t="s">
        <v>220</v>
      </c>
      <c r="B43" s="110" t="s">
        <v>196</v>
      </c>
      <c r="C43" s="111">
        <v>5.1</v>
      </c>
      <c r="D43" s="127">
        <v>5.5</v>
      </c>
      <c r="E43" s="111">
        <v>2.2</v>
      </c>
      <c r="F43" s="111">
        <v>2.5</v>
      </c>
      <c r="G43" s="111">
        <v>3</v>
      </c>
      <c r="H43" s="111">
        <v>3.5</v>
      </c>
    </row>
    <row r="44" spans="1:8" ht="12.75">
      <c r="A44" s="126" t="s">
        <v>221</v>
      </c>
      <c r="B44" s="110" t="s">
        <v>196</v>
      </c>
      <c r="C44" s="111">
        <v>28.202</v>
      </c>
      <c r="D44" s="127">
        <v>26.9</v>
      </c>
      <c r="E44" s="111">
        <v>65.48</v>
      </c>
      <c r="F44" s="111">
        <v>80</v>
      </c>
      <c r="G44" s="111">
        <v>85</v>
      </c>
      <c r="H44" s="111">
        <v>90</v>
      </c>
    </row>
    <row r="45" spans="1:8" ht="12.75">
      <c r="A45" s="126" t="s">
        <v>222</v>
      </c>
      <c r="B45" s="110" t="s">
        <v>196</v>
      </c>
      <c r="C45" s="111">
        <v>48.075</v>
      </c>
      <c r="D45" s="111">
        <v>14.8</v>
      </c>
      <c r="E45" s="111">
        <v>372</v>
      </c>
      <c r="F45" s="111">
        <v>200</v>
      </c>
      <c r="G45" s="111">
        <v>180</v>
      </c>
      <c r="H45" s="111">
        <v>190</v>
      </c>
    </row>
    <row r="46" spans="1:8" ht="12.75">
      <c r="A46" s="126" t="s">
        <v>223</v>
      </c>
      <c r="B46" s="110" t="s">
        <v>196</v>
      </c>
      <c r="C46" s="111">
        <v>46.076</v>
      </c>
      <c r="D46" s="111">
        <v>8</v>
      </c>
      <c r="E46" s="111">
        <v>5.3</v>
      </c>
      <c r="F46" s="111">
        <v>5.6</v>
      </c>
      <c r="G46" s="111">
        <v>5.9</v>
      </c>
      <c r="H46" s="111">
        <v>6.1</v>
      </c>
    </row>
    <row r="47" spans="1:8" ht="12.75">
      <c r="A47" s="126" t="s">
        <v>224</v>
      </c>
      <c r="B47" s="110" t="s">
        <v>196</v>
      </c>
      <c r="C47" s="111"/>
      <c r="D47" s="127">
        <v>3.12</v>
      </c>
      <c r="E47" s="111">
        <v>3.5</v>
      </c>
      <c r="F47" s="111">
        <v>3.6</v>
      </c>
      <c r="G47" s="111">
        <v>3.8</v>
      </c>
      <c r="H47" s="111">
        <v>4</v>
      </c>
    </row>
    <row r="48" spans="1:8" ht="12.75">
      <c r="A48" s="126" t="s">
        <v>225</v>
      </c>
      <c r="B48" s="110" t="s">
        <v>196</v>
      </c>
      <c r="C48" s="111">
        <v>268.888</v>
      </c>
      <c r="D48" s="127">
        <v>626.7</v>
      </c>
      <c r="E48" s="111">
        <v>550</v>
      </c>
      <c r="F48" s="111">
        <v>463</v>
      </c>
      <c r="G48" s="111">
        <v>590</v>
      </c>
      <c r="H48" s="111">
        <v>643</v>
      </c>
    </row>
    <row r="49" spans="1:8" ht="12.75">
      <c r="A49" s="126" t="s">
        <v>226</v>
      </c>
      <c r="B49" s="110" t="s">
        <v>196</v>
      </c>
      <c r="C49" s="111">
        <v>102.464</v>
      </c>
      <c r="D49" s="111">
        <v>13</v>
      </c>
      <c r="E49" s="111">
        <v>10</v>
      </c>
      <c r="F49" s="111">
        <v>15</v>
      </c>
      <c r="G49" s="111">
        <v>15</v>
      </c>
      <c r="H49" s="111">
        <v>20</v>
      </c>
    </row>
    <row r="50" spans="1:8" ht="21.75">
      <c r="A50" s="126" t="s">
        <v>227</v>
      </c>
      <c r="B50" s="110" t="s">
        <v>196</v>
      </c>
      <c r="C50" s="111">
        <v>210</v>
      </c>
      <c r="D50" s="127">
        <v>678</v>
      </c>
      <c r="E50" s="111">
        <v>100</v>
      </c>
      <c r="F50" s="111">
        <v>200</v>
      </c>
      <c r="G50" s="111">
        <v>250</v>
      </c>
      <c r="H50" s="111">
        <v>300</v>
      </c>
    </row>
    <row r="51" spans="1:8" ht="12.75">
      <c r="A51" s="126" t="s">
        <v>228</v>
      </c>
      <c r="B51" s="110" t="s">
        <v>196</v>
      </c>
      <c r="C51" s="111">
        <v>15.253</v>
      </c>
      <c r="D51" s="111">
        <v>8</v>
      </c>
      <c r="E51" s="111">
        <v>10</v>
      </c>
      <c r="F51" s="111">
        <v>12</v>
      </c>
      <c r="G51" s="111">
        <v>15</v>
      </c>
      <c r="H51" s="111">
        <v>20</v>
      </c>
    </row>
    <row r="52" spans="1:8" ht="12.75">
      <c r="A52" s="126" t="s">
        <v>229</v>
      </c>
      <c r="B52" s="110" t="s">
        <v>196</v>
      </c>
      <c r="C52" s="111">
        <v>42.03</v>
      </c>
      <c r="D52" s="127">
        <v>63.2</v>
      </c>
      <c r="E52" s="111">
        <v>83.9</v>
      </c>
      <c r="F52" s="111">
        <v>83.9</v>
      </c>
      <c r="G52" s="111">
        <v>83.9</v>
      </c>
      <c r="H52" s="111">
        <v>83.9</v>
      </c>
    </row>
    <row r="53" spans="1:8" ht="12.75">
      <c r="A53" s="126" t="s">
        <v>230</v>
      </c>
      <c r="B53" s="110" t="s">
        <v>196</v>
      </c>
      <c r="C53" s="111">
        <v>15.253</v>
      </c>
      <c r="D53" s="127">
        <v>16.8</v>
      </c>
      <c r="E53" s="111">
        <v>18.1</v>
      </c>
      <c r="F53" s="111">
        <v>14.5</v>
      </c>
      <c r="G53" s="111">
        <v>21.7</v>
      </c>
      <c r="H53" s="111">
        <v>1</v>
      </c>
    </row>
    <row r="54" spans="1:8" ht="21.75">
      <c r="A54" s="126" t="s">
        <v>231</v>
      </c>
      <c r="B54" s="110" t="s">
        <v>196</v>
      </c>
      <c r="C54" s="111">
        <v>43.814</v>
      </c>
      <c r="D54" s="127">
        <v>27.8</v>
      </c>
      <c r="E54" s="111">
        <v>81</v>
      </c>
      <c r="F54" s="111">
        <v>298</v>
      </c>
      <c r="G54" s="111">
        <v>261.3</v>
      </c>
      <c r="H54" s="111">
        <v>251.3</v>
      </c>
    </row>
    <row r="55" spans="1:8" ht="21.75">
      <c r="A55" s="126" t="s">
        <v>232</v>
      </c>
      <c r="B55" s="110" t="s">
        <v>196</v>
      </c>
      <c r="C55" s="111">
        <v>6.431</v>
      </c>
      <c r="D55" s="127">
        <v>9.2</v>
      </c>
      <c r="E55" s="111">
        <v>9.5</v>
      </c>
      <c r="F55" s="111">
        <v>10</v>
      </c>
      <c r="G55" s="111">
        <v>10</v>
      </c>
      <c r="H55" s="111">
        <v>10</v>
      </c>
    </row>
    <row r="56" spans="1:8" ht="21.75">
      <c r="A56" s="126" t="s">
        <v>233</v>
      </c>
      <c r="B56" s="110" t="s">
        <v>196</v>
      </c>
      <c r="C56" s="111">
        <v>63.4</v>
      </c>
      <c r="D56" s="111">
        <v>22.2</v>
      </c>
      <c r="E56" s="111">
        <v>187</v>
      </c>
      <c r="F56" s="111">
        <v>174</v>
      </c>
      <c r="G56" s="111">
        <v>160</v>
      </c>
      <c r="H56" s="111">
        <v>180</v>
      </c>
    </row>
    <row r="57" spans="1:8" ht="12.75">
      <c r="A57" s="126" t="s">
        <v>234</v>
      </c>
      <c r="B57" s="110" t="s">
        <v>196</v>
      </c>
      <c r="C57" s="111">
        <v>13.27</v>
      </c>
      <c r="D57" s="127">
        <v>1.95</v>
      </c>
      <c r="E57" s="111">
        <v>0.5</v>
      </c>
      <c r="F57" s="111">
        <v>4</v>
      </c>
      <c r="G57" s="111">
        <v>4</v>
      </c>
      <c r="H57" s="111">
        <v>4</v>
      </c>
    </row>
    <row r="58" spans="1:8" ht="12.75">
      <c r="A58" s="126" t="s">
        <v>235</v>
      </c>
      <c r="B58" s="110" t="s">
        <v>196</v>
      </c>
      <c r="C58" s="111">
        <v>23.722</v>
      </c>
      <c r="D58" s="127">
        <v>15</v>
      </c>
      <c r="E58" s="111">
        <v>20</v>
      </c>
      <c r="F58" s="111">
        <v>23</v>
      </c>
      <c r="G58" s="111">
        <v>25</v>
      </c>
      <c r="H58" s="111">
        <v>30</v>
      </c>
    </row>
    <row r="59" spans="1:8" ht="12.75">
      <c r="A59" s="126"/>
      <c r="B59" s="110"/>
      <c r="C59" s="111"/>
      <c r="D59" s="111"/>
      <c r="E59" s="111"/>
      <c r="F59" s="111"/>
      <c r="G59" s="111"/>
      <c r="H59" s="111"/>
    </row>
    <row r="60" spans="1:8" ht="12.75">
      <c r="A60" s="125" t="s">
        <v>236</v>
      </c>
      <c r="B60" s="110" t="s">
        <v>196</v>
      </c>
      <c r="C60" s="111">
        <f>SUM(C62:C64)</f>
        <v>4.081</v>
      </c>
      <c r="D60" s="111">
        <f>SUM(D62:D63)</f>
        <v>49.8</v>
      </c>
      <c r="E60" s="111">
        <f>SUM(E62:E63)</f>
        <v>16.3</v>
      </c>
      <c r="F60" s="111">
        <f>SUM(F62:F63)</f>
        <v>12.6</v>
      </c>
      <c r="G60" s="111">
        <f>SUM(G62:G63)</f>
        <v>10.9</v>
      </c>
      <c r="H60" s="111">
        <f>SUM(H62:H63)</f>
        <v>8.2</v>
      </c>
    </row>
    <row r="61" spans="1:8" ht="12.75">
      <c r="A61" s="124"/>
      <c r="B61" s="110" t="s">
        <v>197</v>
      </c>
      <c r="C61" s="111">
        <v>9.502329689646473</v>
      </c>
      <c r="D61" s="112">
        <f>D60/C60/D$11*100</f>
        <v>1157.769587113327</v>
      </c>
      <c r="E61" s="112">
        <f>E60/D60/E$11*100</f>
        <v>31.381518403431564</v>
      </c>
      <c r="F61" s="112">
        <f>F60/E60/F$11*100</f>
        <v>73.54958467833731</v>
      </c>
      <c r="G61" s="112">
        <f>G60/F60/G$11*100</f>
        <v>82.15378585748957</v>
      </c>
      <c r="H61" s="112">
        <f>H60/G60/H$11*100</f>
        <v>71.78373835702779</v>
      </c>
    </row>
    <row r="62" spans="1:8" ht="12.75">
      <c r="A62" s="124" t="s">
        <v>237</v>
      </c>
      <c r="B62" s="110" t="s">
        <v>196</v>
      </c>
      <c r="C62" s="111">
        <v>3.2</v>
      </c>
      <c r="D62" s="111">
        <v>46</v>
      </c>
      <c r="E62" s="111">
        <v>10</v>
      </c>
      <c r="F62" s="111">
        <v>6</v>
      </c>
      <c r="G62" s="111">
        <v>4</v>
      </c>
      <c r="H62" s="111">
        <v>1</v>
      </c>
    </row>
    <row r="63" spans="1:8" ht="12.75">
      <c r="A63" s="124" t="s">
        <v>238</v>
      </c>
      <c r="B63" s="110" t="s">
        <v>196</v>
      </c>
      <c r="C63" s="111">
        <v>0.881</v>
      </c>
      <c r="D63" s="127">
        <v>3.8</v>
      </c>
      <c r="E63" s="111">
        <v>6.3</v>
      </c>
      <c r="F63" s="111">
        <v>6.6</v>
      </c>
      <c r="G63" s="111">
        <v>6.9</v>
      </c>
      <c r="H63" s="111">
        <v>7.2</v>
      </c>
    </row>
    <row r="64" spans="1:8" ht="12.75">
      <c r="A64" s="124"/>
      <c r="B64" s="110" t="s">
        <v>196</v>
      </c>
      <c r="C64" s="111"/>
      <c r="D64" s="111"/>
      <c r="E64" s="111"/>
      <c r="F64" s="111"/>
      <c r="G64" s="111"/>
      <c r="H64" s="111"/>
    </row>
    <row r="65" spans="1:8" ht="22.5">
      <c r="A65" s="125" t="s">
        <v>239</v>
      </c>
      <c r="B65" s="110" t="s">
        <v>196</v>
      </c>
      <c r="C65" s="112">
        <f aca="true" t="shared" si="2" ref="C65:H65">SUM(C67:C70)</f>
        <v>0.102</v>
      </c>
      <c r="D65" s="112">
        <f t="shared" si="2"/>
        <v>88.8</v>
      </c>
      <c r="E65" s="112">
        <f t="shared" si="2"/>
        <v>148.1</v>
      </c>
      <c r="F65" s="112">
        <f t="shared" si="2"/>
        <v>84</v>
      </c>
      <c r="G65" s="112">
        <f t="shared" si="2"/>
        <v>86.5</v>
      </c>
      <c r="H65" s="112">
        <f t="shared" si="2"/>
        <v>78.5</v>
      </c>
    </row>
    <row r="66" spans="1:8" ht="12.75">
      <c r="A66" s="124"/>
      <c r="B66" s="110" t="s">
        <v>197</v>
      </c>
      <c r="C66" s="111">
        <v>112.02512877398381</v>
      </c>
      <c r="D66" s="112">
        <f>D65/C65/D$11*100</f>
        <v>82598.50429735461</v>
      </c>
      <c r="E66" s="112">
        <f>E65/D65/E$11*100</f>
        <v>159.90343171551226</v>
      </c>
      <c r="F66" s="112">
        <f>F65/E65/F$11*100</f>
        <v>53.966159363353505</v>
      </c>
      <c r="G66" s="112">
        <f>G65/F65/G$11*100</f>
        <v>97.7931533487089</v>
      </c>
      <c r="H66" s="112">
        <f>H65/G65/H$11*100</f>
        <v>86.59489034990955</v>
      </c>
    </row>
    <row r="67" spans="1:8" ht="12.75">
      <c r="A67" s="124" t="s">
        <v>240</v>
      </c>
      <c r="B67" s="110" t="s">
        <v>196</v>
      </c>
      <c r="C67" s="111">
        <v>0.102</v>
      </c>
      <c r="D67" s="111">
        <v>0.3</v>
      </c>
      <c r="E67" s="111">
        <v>0.5</v>
      </c>
      <c r="F67" s="111">
        <v>1</v>
      </c>
      <c r="G67" s="111">
        <v>0.5</v>
      </c>
      <c r="H67" s="111">
        <v>0.5</v>
      </c>
    </row>
    <row r="68" spans="1:8" ht="12.75">
      <c r="A68" s="124" t="s">
        <v>241</v>
      </c>
      <c r="B68" s="110" t="s">
        <v>196</v>
      </c>
      <c r="C68" s="111"/>
      <c r="D68" s="127">
        <v>5.3</v>
      </c>
      <c r="E68" s="111">
        <v>3</v>
      </c>
      <c r="F68" s="111">
        <v>3</v>
      </c>
      <c r="G68" s="111">
        <v>3</v>
      </c>
      <c r="H68" s="111">
        <v>3</v>
      </c>
    </row>
    <row r="69" spans="1:8" ht="32.25">
      <c r="A69" s="124" t="s">
        <v>242</v>
      </c>
      <c r="B69" s="110" t="s">
        <v>196</v>
      </c>
      <c r="C69" s="111"/>
      <c r="D69" s="111">
        <v>83.2</v>
      </c>
      <c r="E69" s="111">
        <v>144.6</v>
      </c>
      <c r="F69" s="111">
        <v>80</v>
      </c>
      <c r="G69" s="111">
        <v>83</v>
      </c>
      <c r="H69" s="111">
        <v>75</v>
      </c>
    </row>
    <row r="70" spans="1:8" ht="12.75">
      <c r="A70" s="124"/>
      <c r="B70" s="110" t="s">
        <v>196</v>
      </c>
      <c r="C70" s="111"/>
      <c r="D70" s="111"/>
      <c r="E70" s="111"/>
      <c r="F70" s="111"/>
      <c r="G70" s="111"/>
      <c r="H70" s="111"/>
    </row>
    <row r="71" spans="1:8" ht="12.75">
      <c r="A71" s="125" t="s">
        <v>243</v>
      </c>
      <c r="B71" s="110" t="s">
        <v>196</v>
      </c>
      <c r="C71" s="112">
        <f aca="true" t="shared" si="3" ref="C71:H71">SUM(C73:C81)</f>
        <v>300.2</v>
      </c>
      <c r="D71" s="112">
        <f t="shared" si="3"/>
        <v>276.2</v>
      </c>
      <c r="E71" s="112">
        <f t="shared" si="3"/>
        <v>822.67</v>
      </c>
      <c r="F71" s="112">
        <f t="shared" si="3"/>
        <v>2166.8999999999996</v>
      </c>
      <c r="G71" s="112">
        <f t="shared" si="3"/>
        <v>2366.5</v>
      </c>
      <c r="H71" s="112">
        <f t="shared" si="3"/>
        <v>2598.1</v>
      </c>
    </row>
    <row r="72" spans="1:8" ht="12.75">
      <c r="A72" s="124"/>
      <c r="B72" s="110" t="s">
        <v>197</v>
      </c>
      <c r="C72" s="111">
        <v>31.872654454782623</v>
      </c>
      <c r="D72" s="112">
        <f>D71/C71/D$11*100</f>
        <v>87.29158423163811</v>
      </c>
      <c r="E72" s="112">
        <f>E71/D71/E$11*100</f>
        <v>285.57335097678884</v>
      </c>
      <c r="F72" s="112">
        <f>F71/E71/F$11*100</f>
        <v>250.61698051540588</v>
      </c>
      <c r="G72" s="112">
        <f>G71/F71/G$11*100</f>
        <v>103.71444986178786</v>
      </c>
      <c r="H72" s="112">
        <f>H71/G71/H$11*100</f>
        <v>104.75821058251063</v>
      </c>
    </row>
    <row r="73" spans="1:8" ht="12.75">
      <c r="A73" s="126" t="s">
        <v>244</v>
      </c>
      <c r="B73" s="110" t="s">
        <v>196</v>
      </c>
      <c r="C73" s="111">
        <v>130</v>
      </c>
      <c r="D73" s="111">
        <v>200</v>
      </c>
      <c r="E73" s="111">
        <v>482.77</v>
      </c>
      <c r="F73" s="111">
        <v>300</v>
      </c>
      <c r="G73" s="111">
        <v>300</v>
      </c>
      <c r="H73" s="111">
        <v>300</v>
      </c>
    </row>
    <row r="74" spans="1:8" ht="12.75">
      <c r="A74" s="126" t="s">
        <v>245</v>
      </c>
      <c r="B74" s="110" t="s">
        <v>196</v>
      </c>
      <c r="C74" s="111">
        <v>56</v>
      </c>
      <c r="D74" s="111">
        <v>3</v>
      </c>
      <c r="E74" s="111">
        <v>20</v>
      </c>
      <c r="F74" s="111">
        <v>1200</v>
      </c>
      <c r="G74" s="111">
        <v>1350</v>
      </c>
      <c r="H74" s="111">
        <v>1550</v>
      </c>
    </row>
    <row r="75" spans="1:8" ht="12.75">
      <c r="A75" s="126" t="s">
        <v>246</v>
      </c>
      <c r="B75" s="110" t="s">
        <v>196</v>
      </c>
      <c r="C75" s="111">
        <v>100.2</v>
      </c>
      <c r="D75" s="111">
        <v>0</v>
      </c>
      <c r="E75" s="111">
        <v>0</v>
      </c>
      <c r="F75" s="111">
        <v>100</v>
      </c>
      <c r="G75" s="111">
        <v>100</v>
      </c>
      <c r="H75" s="111">
        <v>100</v>
      </c>
    </row>
    <row r="76" spans="1:8" ht="12.75">
      <c r="A76" s="124" t="s">
        <v>247</v>
      </c>
      <c r="B76" s="110" t="s">
        <v>196</v>
      </c>
      <c r="C76" s="111"/>
      <c r="D76" s="111">
        <v>5</v>
      </c>
      <c r="E76" s="111">
        <v>20</v>
      </c>
      <c r="F76" s="111">
        <v>142.6</v>
      </c>
      <c r="G76" s="111">
        <v>71.5</v>
      </c>
      <c r="H76" s="111">
        <v>100</v>
      </c>
    </row>
    <row r="77" spans="1:8" ht="12.75">
      <c r="A77" s="129" t="s">
        <v>248</v>
      </c>
      <c r="B77" s="110" t="s">
        <v>196</v>
      </c>
      <c r="C77" s="111">
        <v>14</v>
      </c>
      <c r="D77" s="111">
        <v>0</v>
      </c>
      <c r="E77" s="111">
        <v>4.6</v>
      </c>
      <c r="F77" s="111">
        <v>0</v>
      </c>
      <c r="G77" s="111">
        <v>0</v>
      </c>
      <c r="H77" s="111">
        <v>0</v>
      </c>
    </row>
    <row r="78" spans="1:8" ht="12.75">
      <c r="A78" s="129" t="s">
        <v>249</v>
      </c>
      <c r="B78" s="110" t="s">
        <v>196</v>
      </c>
      <c r="C78" s="111"/>
      <c r="D78" s="127">
        <v>38.2</v>
      </c>
      <c r="E78" s="111">
        <v>45.3</v>
      </c>
      <c r="F78" s="111">
        <v>45.3</v>
      </c>
      <c r="G78" s="111">
        <v>45</v>
      </c>
      <c r="H78" s="111">
        <v>48.1</v>
      </c>
    </row>
    <row r="79" spans="1:8" ht="12.75">
      <c r="A79" s="129" t="s">
        <v>250</v>
      </c>
      <c r="B79" s="110" t="s">
        <v>196</v>
      </c>
      <c r="C79" s="111"/>
      <c r="D79" s="111">
        <v>30</v>
      </c>
      <c r="E79" s="111">
        <v>55</v>
      </c>
      <c r="F79" s="111">
        <v>45</v>
      </c>
      <c r="G79" s="111"/>
      <c r="H79" s="111"/>
    </row>
    <row r="80" spans="1:8" ht="12.75">
      <c r="A80" s="129" t="s">
        <v>251</v>
      </c>
      <c r="B80" s="110" t="s">
        <v>196</v>
      </c>
      <c r="C80" s="111"/>
      <c r="D80" s="111"/>
      <c r="E80" s="111">
        <v>195</v>
      </c>
      <c r="F80" s="111">
        <v>334</v>
      </c>
      <c r="G80" s="111">
        <v>500</v>
      </c>
      <c r="H80" s="111">
        <v>500</v>
      </c>
    </row>
    <row r="81" spans="1:8" ht="12.75">
      <c r="A81" s="130"/>
      <c r="B81" s="110" t="s">
        <v>196</v>
      </c>
      <c r="C81" s="111"/>
      <c r="D81" s="111"/>
      <c r="E81" s="111"/>
      <c r="F81" s="111"/>
      <c r="G81" s="111"/>
      <c r="H81" s="111"/>
    </row>
    <row r="82" spans="1:8" ht="12.75">
      <c r="A82" s="125" t="s">
        <v>252</v>
      </c>
      <c r="B82" s="110" t="s">
        <v>196</v>
      </c>
      <c r="C82" s="112">
        <f>SUM(C84:C85)</f>
        <v>292.9</v>
      </c>
      <c r="D82" s="112">
        <f>SUM(D84:D85)</f>
        <v>1076.9</v>
      </c>
      <c r="E82" s="112">
        <v>300</v>
      </c>
      <c r="F82" s="112">
        <v>300</v>
      </c>
      <c r="G82" s="112">
        <v>400</v>
      </c>
      <c r="H82" s="112">
        <v>500</v>
      </c>
    </row>
    <row r="83" spans="1:8" ht="12.75">
      <c r="A83" s="130"/>
      <c r="B83" s="110" t="s">
        <v>197</v>
      </c>
      <c r="C83" s="111">
        <v>136.016765958751</v>
      </c>
      <c r="D83" s="112">
        <f>D82/C82/D$11*100</f>
        <v>348.8312581830715</v>
      </c>
      <c r="E83" s="112">
        <f>E82/D82/E$11*100</f>
        <v>26.70924238610756</v>
      </c>
      <c r="F83" s="112">
        <f>F82/E82/F$11*100</f>
        <v>95.14747859181732</v>
      </c>
      <c r="G83" s="112">
        <f>G82/F82/G$11*100</f>
        <v>126.62234884457106</v>
      </c>
      <c r="H83" s="112">
        <f>H82/G82/H$11*100</f>
        <v>119.27480916030532</v>
      </c>
    </row>
    <row r="84" spans="1:8" ht="12.75">
      <c r="A84" s="131" t="s">
        <v>253</v>
      </c>
      <c r="B84" s="110" t="s">
        <v>196</v>
      </c>
      <c r="C84" s="111">
        <v>292.9</v>
      </c>
      <c r="D84" s="111">
        <v>1076.9</v>
      </c>
      <c r="E84" s="111">
        <v>300</v>
      </c>
      <c r="F84" s="111">
        <v>300</v>
      </c>
      <c r="G84" s="111">
        <v>400</v>
      </c>
      <c r="H84" s="111">
        <v>500</v>
      </c>
    </row>
    <row r="85" spans="1:8" ht="12.75">
      <c r="A85" s="130"/>
      <c r="B85" s="110" t="s">
        <v>196</v>
      </c>
      <c r="C85" s="111"/>
      <c r="D85" s="111"/>
      <c r="E85" s="111"/>
      <c r="F85" s="111"/>
      <c r="G85" s="111"/>
      <c r="H85" s="111"/>
    </row>
    <row r="86" spans="1:8" ht="22.5">
      <c r="A86" s="132" t="s">
        <v>254</v>
      </c>
      <c r="B86" s="110" t="s">
        <v>255</v>
      </c>
      <c r="C86" s="111">
        <v>3218.7</v>
      </c>
      <c r="D86" s="111">
        <v>3</v>
      </c>
      <c r="E86" s="111"/>
      <c r="F86" s="111"/>
      <c r="G86" s="111"/>
      <c r="H86" s="111"/>
    </row>
    <row r="87" spans="1:8" ht="12.75">
      <c r="A87" s="123" t="s">
        <v>256</v>
      </c>
      <c r="B87" s="110" t="s">
        <v>257</v>
      </c>
      <c r="C87" s="112">
        <f aca="true" t="shared" si="4" ref="C87:H87">SUM(C88:C88)</f>
        <v>0</v>
      </c>
      <c r="D87" s="112">
        <f t="shared" si="4"/>
        <v>0</v>
      </c>
      <c r="E87" s="112">
        <f t="shared" si="4"/>
        <v>0</v>
      </c>
      <c r="F87" s="112">
        <f t="shared" si="4"/>
        <v>0</v>
      </c>
      <c r="G87" s="112">
        <f t="shared" si="4"/>
        <v>0</v>
      </c>
      <c r="H87" s="112">
        <f t="shared" si="4"/>
        <v>0</v>
      </c>
    </row>
    <row r="88" spans="1:8" ht="12.75">
      <c r="A88" s="133"/>
      <c r="B88" s="110" t="s">
        <v>257</v>
      </c>
      <c r="C88" s="111"/>
      <c r="D88" s="111"/>
      <c r="E88" s="111"/>
      <c r="F88" s="111"/>
      <c r="G88" s="111"/>
      <c r="H88" s="111"/>
    </row>
    <row r="89" spans="1:8" ht="75.75">
      <c r="A89" s="134" t="s">
        <v>258</v>
      </c>
      <c r="B89" s="135"/>
      <c r="C89" s="136"/>
      <c r="D89" s="136"/>
      <c r="E89" s="136"/>
      <c r="F89" s="136"/>
      <c r="G89" s="136"/>
      <c r="H89" s="136"/>
    </row>
    <row r="90" spans="1:8" ht="12.75">
      <c r="A90" s="137"/>
      <c r="B90" s="138"/>
      <c r="C90" s="139"/>
      <c r="D90" s="139"/>
      <c r="E90" s="139"/>
      <c r="F90" s="139"/>
      <c r="G90" s="140"/>
      <c r="H90" s="140"/>
    </row>
    <row r="91" spans="1:8" ht="42.75">
      <c r="A91" s="141" t="s">
        <v>259</v>
      </c>
      <c r="B91" s="623" t="s">
        <v>260</v>
      </c>
      <c r="C91" s="623"/>
      <c r="D91" s="623"/>
      <c r="E91" s="623"/>
      <c r="F91" s="623"/>
      <c r="G91" s="623"/>
      <c r="H91" s="142"/>
    </row>
    <row r="92" spans="1:8" ht="12.75">
      <c r="A92" s="143"/>
      <c r="B92" s="624" t="s">
        <v>261</v>
      </c>
      <c r="C92" s="624"/>
      <c r="D92" s="624"/>
      <c r="E92" s="624"/>
      <c r="F92" s="624"/>
      <c r="G92" s="624"/>
      <c r="H92" s="142"/>
    </row>
    <row r="93" spans="1:8" ht="12.75">
      <c r="A93" s="144"/>
      <c r="B93" s="145"/>
      <c r="C93" s="146"/>
      <c r="D93" s="146"/>
      <c r="E93" s="146"/>
      <c r="F93" s="146"/>
      <c r="G93" s="147"/>
      <c r="H93" s="147"/>
    </row>
    <row r="94" spans="1:8" ht="12.75">
      <c r="A94" s="144" t="s">
        <v>262</v>
      </c>
      <c r="B94" s="623" t="s">
        <v>263</v>
      </c>
      <c r="C94" s="623"/>
      <c r="D94" s="623"/>
      <c r="E94" s="623"/>
      <c r="F94" s="623"/>
      <c r="G94" s="623"/>
      <c r="H94" s="148"/>
    </row>
    <row r="95" spans="1:8" ht="12.75">
      <c r="A95" s="145"/>
      <c r="B95" s="624" t="s">
        <v>261</v>
      </c>
      <c r="C95" s="624"/>
      <c r="D95" s="624"/>
      <c r="E95" s="624"/>
      <c r="F95" s="624"/>
      <c r="G95" s="624"/>
      <c r="H95" s="148"/>
    </row>
    <row r="96" spans="1:6" ht="12.75">
      <c r="A96" s="149"/>
      <c r="B96" s="149"/>
      <c r="C96" s="150"/>
      <c r="D96" s="150"/>
      <c r="E96" s="150"/>
      <c r="F96" s="150"/>
    </row>
    <row r="97" spans="1:6" ht="12.75">
      <c r="A97" s="672" t="s">
        <v>264</v>
      </c>
      <c r="B97" s="672"/>
      <c r="C97" s="672"/>
      <c r="D97" s="672"/>
      <c r="E97" s="149"/>
      <c r="F97" s="149"/>
    </row>
    <row r="98" ht="12.75">
      <c r="B98" s="128"/>
    </row>
    <row r="99" ht="12.75">
      <c r="B99" s="128"/>
    </row>
    <row r="100" ht="12.75">
      <c r="B100" s="128"/>
    </row>
    <row r="101" ht="12.75">
      <c r="B101" s="128"/>
    </row>
    <row r="102" ht="12.75">
      <c r="B102" s="128"/>
    </row>
    <row r="103" ht="12.75">
      <c r="B103" s="128"/>
    </row>
    <row r="104" ht="12.75">
      <c r="B104" s="128"/>
    </row>
    <row r="105" ht="12.75">
      <c r="B105" s="128"/>
    </row>
    <row r="106" ht="12.75">
      <c r="B106" s="128"/>
    </row>
    <row r="107" ht="12.75">
      <c r="B107" s="128"/>
    </row>
    <row r="108" ht="12.75">
      <c r="B108" s="128"/>
    </row>
    <row r="109" ht="12.75">
      <c r="B109" s="128"/>
    </row>
    <row r="110" ht="12.75">
      <c r="B110" s="128"/>
    </row>
    <row r="111" ht="12.75">
      <c r="B111" s="128"/>
    </row>
    <row r="112" ht="12.75">
      <c r="B112" s="128"/>
    </row>
    <row r="113" ht="12.75">
      <c r="B113" s="128"/>
    </row>
    <row r="114" ht="12.75">
      <c r="B114" s="128"/>
    </row>
    <row r="115" ht="12.75">
      <c r="B115" s="128"/>
    </row>
    <row r="116" ht="12.75">
      <c r="B116" s="128"/>
    </row>
    <row r="117" ht="12.75">
      <c r="B117" s="128"/>
    </row>
    <row r="118" ht="12.75">
      <c r="B118" s="128"/>
    </row>
    <row r="119" ht="12.75">
      <c r="B119" s="128"/>
    </row>
    <row r="120" ht="12.75">
      <c r="B120" s="128"/>
    </row>
    <row r="121" ht="12.75">
      <c r="B121" s="128"/>
    </row>
    <row r="122" ht="12.75">
      <c r="B122" s="128"/>
    </row>
    <row r="123" ht="12.75">
      <c r="B123" s="128"/>
    </row>
    <row r="124" ht="12.75">
      <c r="B124" s="128"/>
    </row>
    <row r="125" ht="12.75">
      <c r="B125" s="128"/>
    </row>
    <row r="126" ht="12.75">
      <c r="B126" s="128"/>
    </row>
    <row r="127" ht="12.75">
      <c r="B127" s="128"/>
    </row>
    <row r="128" ht="12.75">
      <c r="B128" s="128"/>
    </row>
    <row r="129" ht="12.75">
      <c r="B129" s="128"/>
    </row>
    <row r="130" ht="12.75">
      <c r="B130" s="128"/>
    </row>
    <row r="131" ht="12.75">
      <c r="B131" s="128"/>
    </row>
    <row r="132" ht="12.75">
      <c r="B132" s="128"/>
    </row>
    <row r="133" ht="12.75">
      <c r="B133" s="128"/>
    </row>
    <row r="134" ht="12.75">
      <c r="B134" s="128"/>
    </row>
    <row r="135" ht="12.75">
      <c r="B135" s="128"/>
    </row>
    <row r="136" ht="12.75">
      <c r="B136" s="128"/>
    </row>
    <row r="137" ht="12.75">
      <c r="B137" s="128"/>
    </row>
    <row r="138" ht="12.75">
      <c r="B138" s="128"/>
    </row>
    <row r="139" ht="12.75">
      <c r="B139" s="128"/>
    </row>
    <row r="140" ht="12.75">
      <c r="B140" s="128"/>
    </row>
    <row r="141" ht="12.75">
      <c r="B141" s="128"/>
    </row>
    <row r="142" ht="12.75">
      <c r="B142" s="128"/>
    </row>
    <row r="143" ht="12.75">
      <c r="B143" s="128"/>
    </row>
    <row r="144" ht="12.75">
      <c r="B144" s="128"/>
    </row>
    <row r="145" ht="12.75">
      <c r="B145" s="128"/>
    </row>
    <row r="146" ht="12.75">
      <c r="B146" s="128"/>
    </row>
    <row r="147" ht="12.75">
      <c r="B147" s="128"/>
    </row>
    <row r="148" ht="12.75">
      <c r="B148" s="128"/>
    </row>
    <row r="149" ht="12.75">
      <c r="B149" s="128"/>
    </row>
    <row r="150" ht="12.75">
      <c r="B150" s="128"/>
    </row>
    <row r="151" ht="12.75">
      <c r="B151" s="128"/>
    </row>
    <row r="152" ht="12.75">
      <c r="B152" s="128"/>
    </row>
    <row r="153" ht="12.75">
      <c r="B153" s="128"/>
    </row>
    <row r="154" ht="12.75">
      <c r="B154" s="128"/>
    </row>
    <row r="155" ht="12.75">
      <c r="B155" s="128"/>
    </row>
    <row r="156" ht="12.75">
      <c r="B156" s="128"/>
    </row>
    <row r="157" ht="12.75">
      <c r="B157" s="128"/>
    </row>
    <row r="158" ht="12.75">
      <c r="B158" s="128"/>
    </row>
    <row r="159" ht="12.75">
      <c r="B159" s="128"/>
    </row>
    <row r="160" ht="12.75">
      <c r="B160" s="128"/>
    </row>
    <row r="161" ht="12.75">
      <c r="B161" s="128"/>
    </row>
    <row r="162" ht="12.75">
      <c r="B162" s="128"/>
    </row>
    <row r="163" ht="12.75">
      <c r="B163" s="128"/>
    </row>
    <row r="164" ht="12.75">
      <c r="B164" s="128"/>
    </row>
    <row r="165" ht="12.75">
      <c r="B165" s="128"/>
    </row>
    <row r="166" ht="12.75">
      <c r="B166" s="128"/>
    </row>
    <row r="167" ht="12.75">
      <c r="B167" s="128"/>
    </row>
    <row r="168" ht="12.75">
      <c r="B168" s="128"/>
    </row>
    <row r="169" ht="12.75">
      <c r="B169" s="128"/>
    </row>
    <row r="170" ht="12.75">
      <c r="B170" s="128"/>
    </row>
    <row r="171" ht="12.75">
      <c r="B171" s="128"/>
    </row>
    <row r="172" ht="12.75">
      <c r="B172" s="128"/>
    </row>
    <row r="173" ht="12.75">
      <c r="B173" s="128"/>
    </row>
    <row r="174" ht="12.75">
      <c r="B174" s="128"/>
    </row>
    <row r="175" ht="12.75">
      <c r="B175" s="128"/>
    </row>
    <row r="176" ht="12.75">
      <c r="B176" s="128"/>
    </row>
    <row r="177" ht="12.75">
      <c r="B177" s="128"/>
    </row>
    <row r="178" ht="12.75">
      <c r="B178" s="128"/>
    </row>
    <row r="179" ht="12.75">
      <c r="B179" s="128"/>
    </row>
    <row r="180" ht="12.75">
      <c r="B180" s="128"/>
    </row>
    <row r="181" ht="12.75">
      <c r="B181" s="128"/>
    </row>
    <row r="182" ht="12.75">
      <c r="B182" s="128"/>
    </row>
    <row r="183" ht="12.75">
      <c r="B183" s="128"/>
    </row>
    <row r="184" ht="12.75">
      <c r="B184" s="128"/>
    </row>
    <row r="185" ht="12.75">
      <c r="B185" s="128"/>
    </row>
    <row r="186" ht="12.75">
      <c r="B186" s="128"/>
    </row>
    <row r="187" ht="12.75">
      <c r="B187" s="128"/>
    </row>
    <row r="188" ht="12.75">
      <c r="B188" s="128"/>
    </row>
    <row r="189" ht="12.75">
      <c r="B189" s="128"/>
    </row>
    <row r="190" ht="12.75">
      <c r="B190" s="128"/>
    </row>
    <row r="191" ht="12.75">
      <c r="B191" s="128"/>
    </row>
    <row r="192" ht="12.75">
      <c r="B192" s="128"/>
    </row>
    <row r="193" ht="12.75">
      <c r="B193" s="128"/>
    </row>
    <row r="194" ht="12.75">
      <c r="B194" s="128"/>
    </row>
    <row r="195" ht="12.75">
      <c r="B195" s="128"/>
    </row>
    <row r="196" ht="12.75">
      <c r="B196" s="128"/>
    </row>
    <row r="197" ht="12.75">
      <c r="B197" s="128"/>
    </row>
    <row r="198" ht="12.75">
      <c r="B198" s="128"/>
    </row>
    <row r="199" ht="12.75">
      <c r="B199" s="128"/>
    </row>
    <row r="200" ht="12.75">
      <c r="B200" s="128"/>
    </row>
    <row r="201" ht="12.75">
      <c r="B201" s="128"/>
    </row>
    <row r="202" ht="12.75">
      <c r="B202" s="128"/>
    </row>
    <row r="203" ht="12.75">
      <c r="B203" s="128"/>
    </row>
    <row r="204" ht="12.75">
      <c r="B204" s="128"/>
    </row>
    <row r="205" ht="12.75">
      <c r="B205" s="128"/>
    </row>
    <row r="206" ht="12.75">
      <c r="B206" s="128"/>
    </row>
    <row r="207" ht="12.75">
      <c r="B207" s="128"/>
    </row>
    <row r="208" ht="12.75">
      <c r="B208" s="128"/>
    </row>
    <row r="209" ht="12.75">
      <c r="B209" s="128"/>
    </row>
    <row r="210" ht="12.75">
      <c r="B210" s="128"/>
    </row>
    <row r="211" ht="12.75">
      <c r="B211" s="128"/>
    </row>
    <row r="212" ht="12.75">
      <c r="B212" s="128"/>
    </row>
    <row r="213" ht="12.75">
      <c r="B213" s="128"/>
    </row>
    <row r="214" ht="12.75">
      <c r="B214" s="128"/>
    </row>
    <row r="215" ht="12.75">
      <c r="B215" s="128"/>
    </row>
    <row r="216" ht="12.75">
      <c r="B216" s="128"/>
    </row>
    <row r="217" ht="12.75">
      <c r="B217" s="128"/>
    </row>
    <row r="218" ht="12.75">
      <c r="B218" s="128"/>
    </row>
    <row r="219" ht="12.75">
      <c r="B219" s="128"/>
    </row>
    <row r="220" ht="12.75">
      <c r="B220" s="128"/>
    </row>
    <row r="221" ht="12.75">
      <c r="B221" s="128"/>
    </row>
    <row r="222" ht="12.75">
      <c r="B222" s="128"/>
    </row>
    <row r="223" ht="12.75">
      <c r="B223" s="128"/>
    </row>
    <row r="224" ht="12.75">
      <c r="B224" s="128"/>
    </row>
    <row r="225" ht="12.75">
      <c r="B225" s="128"/>
    </row>
    <row r="226" ht="12.75">
      <c r="B226" s="128"/>
    </row>
    <row r="227" ht="12.75">
      <c r="B227" s="128"/>
    </row>
    <row r="228" ht="12.75">
      <c r="B228" s="128"/>
    </row>
    <row r="229" ht="12.75">
      <c r="B229" s="128"/>
    </row>
    <row r="230" ht="12.75">
      <c r="B230" s="128"/>
    </row>
    <row r="231" ht="12.75">
      <c r="B231" s="128"/>
    </row>
    <row r="232" ht="12.75">
      <c r="B232" s="128"/>
    </row>
    <row r="233" ht="12.75">
      <c r="B233" s="128"/>
    </row>
    <row r="234" ht="12.75">
      <c r="B234" s="128"/>
    </row>
    <row r="235" ht="12.75">
      <c r="B235" s="128"/>
    </row>
    <row r="236" ht="12.75">
      <c r="B236" s="128"/>
    </row>
    <row r="237" ht="12.75">
      <c r="B237" s="128"/>
    </row>
    <row r="238" ht="12.75">
      <c r="B238" s="128"/>
    </row>
    <row r="239" ht="12.75">
      <c r="B239" s="128"/>
    </row>
    <row r="240" ht="12.75">
      <c r="B240" s="128"/>
    </row>
    <row r="241" ht="12.75">
      <c r="B241" s="128"/>
    </row>
    <row r="242" ht="12.75">
      <c r="B242" s="128"/>
    </row>
    <row r="243" ht="12.75">
      <c r="B243" s="128"/>
    </row>
    <row r="244" ht="12.75">
      <c r="B244" s="128"/>
    </row>
    <row r="245" ht="12.75">
      <c r="B245" s="128"/>
    </row>
    <row r="246" ht="12.75">
      <c r="B246" s="128"/>
    </row>
    <row r="247" ht="12.75">
      <c r="B247" s="128"/>
    </row>
    <row r="248" ht="12.75">
      <c r="B248" s="128"/>
    </row>
    <row r="249" ht="12.75">
      <c r="B249" s="128"/>
    </row>
    <row r="250" ht="12.75">
      <c r="B250" s="128"/>
    </row>
    <row r="251" ht="12.75">
      <c r="B251" s="128"/>
    </row>
    <row r="252" ht="12.75">
      <c r="B252" s="128"/>
    </row>
    <row r="253" ht="12.75">
      <c r="B253" s="128"/>
    </row>
    <row r="254" ht="12.75">
      <c r="B254" s="128"/>
    </row>
    <row r="255" ht="12.75">
      <c r="B255" s="128"/>
    </row>
    <row r="256" ht="12.75">
      <c r="B256" s="128"/>
    </row>
    <row r="257" ht="12.75">
      <c r="B257" s="128"/>
    </row>
    <row r="258" ht="12.75">
      <c r="B258" s="128"/>
    </row>
    <row r="259" ht="12.75">
      <c r="B259" s="128"/>
    </row>
    <row r="260" ht="12.75">
      <c r="B260" s="128"/>
    </row>
    <row r="261" ht="12.75">
      <c r="B261" s="128"/>
    </row>
    <row r="262" ht="12.75">
      <c r="B262" s="128"/>
    </row>
    <row r="263" ht="12.75">
      <c r="B263" s="128"/>
    </row>
    <row r="264" ht="12.75">
      <c r="B264" s="128"/>
    </row>
    <row r="265" ht="12.75">
      <c r="B265" s="128"/>
    </row>
    <row r="266" ht="12.75">
      <c r="B266" s="128"/>
    </row>
    <row r="267" ht="12.75">
      <c r="B267" s="128"/>
    </row>
    <row r="268" ht="12.75">
      <c r="B268" s="128"/>
    </row>
    <row r="269" ht="12.75">
      <c r="B269" s="128"/>
    </row>
    <row r="270" ht="12.75">
      <c r="B270" s="128"/>
    </row>
    <row r="271" ht="12.75">
      <c r="B271" s="128"/>
    </row>
    <row r="272" ht="12.75">
      <c r="B272" s="128"/>
    </row>
    <row r="273" ht="12.75">
      <c r="B273" s="128"/>
    </row>
    <row r="274" ht="12.75">
      <c r="B274" s="128"/>
    </row>
    <row r="275" ht="12.75">
      <c r="B275" s="128"/>
    </row>
    <row r="276" ht="12.75">
      <c r="B276" s="128"/>
    </row>
    <row r="277" ht="12.75">
      <c r="B277" s="128"/>
    </row>
    <row r="278" ht="12.75">
      <c r="B278" s="128"/>
    </row>
    <row r="279" ht="12.75">
      <c r="B279" s="128"/>
    </row>
    <row r="280" ht="12.75">
      <c r="B280" s="128"/>
    </row>
    <row r="281" ht="12.75">
      <c r="B281" s="128"/>
    </row>
    <row r="282" ht="12.75">
      <c r="B282" s="128"/>
    </row>
    <row r="283" ht="12.75">
      <c r="B283" s="128"/>
    </row>
    <row r="284" ht="12.75">
      <c r="B284" s="128"/>
    </row>
    <row r="285" ht="12.75">
      <c r="B285" s="128"/>
    </row>
    <row r="286" ht="12.75">
      <c r="B286" s="128"/>
    </row>
    <row r="287" ht="12.75">
      <c r="B287" s="128"/>
    </row>
    <row r="288" ht="12.75">
      <c r="B288" s="128"/>
    </row>
    <row r="289" ht="12.75">
      <c r="B289" s="128"/>
    </row>
    <row r="290" ht="12.75">
      <c r="B290" s="128"/>
    </row>
    <row r="291" ht="12.75">
      <c r="B291" s="128"/>
    </row>
    <row r="292" ht="12.75">
      <c r="B292" s="128"/>
    </row>
    <row r="293" ht="12.75">
      <c r="B293" s="128"/>
    </row>
    <row r="294" ht="12.75">
      <c r="B294" s="128"/>
    </row>
    <row r="295" ht="12.75">
      <c r="B295" s="128"/>
    </row>
    <row r="296" ht="12.75">
      <c r="B296" s="128"/>
    </row>
    <row r="297" ht="12.75">
      <c r="B297" s="128"/>
    </row>
    <row r="298" ht="12.75">
      <c r="B298" s="128"/>
    </row>
    <row r="299" ht="12.75">
      <c r="B299" s="128"/>
    </row>
    <row r="300" ht="12.75">
      <c r="B300" s="128"/>
    </row>
    <row r="301" ht="12.75">
      <c r="B301" s="128"/>
    </row>
    <row r="302" ht="12.75">
      <c r="B302" s="128"/>
    </row>
    <row r="303" ht="12.75">
      <c r="B303" s="128"/>
    </row>
    <row r="304" ht="12.75">
      <c r="B304" s="128"/>
    </row>
    <row r="305" ht="12.75">
      <c r="B305" s="128"/>
    </row>
    <row r="306" ht="12.75">
      <c r="B306" s="128"/>
    </row>
    <row r="307" ht="12.75">
      <c r="B307" s="128"/>
    </row>
    <row r="308" ht="12.75">
      <c r="B308" s="128"/>
    </row>
    <row r="309" ht="12.75">
      <c r="B309" s="128"/>
    </row>
    <row r="310" ht="12.75">
      <c r="B310" s="128"/>
    </row>
    <row r="311" ht="12.75">
      <c r="B311" s="128"/>
    </row>
    <row r="312" ht="12.75">
      <c r="B312" s="128"/>
    </row>
    <row r="313" ht="12.75">
      <c r="B313" s="128"/>
    </row>
    <row r="314" ht="12.75">
      <c r="B314" s="128"/>
    </row>
    <row r="315" ht="12.75">
      <c r="B315" s="128"/>
    </row>
    <row r="316" ht="12.75">
      <c r="B316" s="128"/>
    </row>
    <row r="317" ht="12.75">
      <c r="B317" s="128"/>
    </row>
    <row r="318" ht="12.75">
      <c r="B318" s="128"/>
    </row>
    <row r="319" ht="12.75">
      <c r="B319" s="128"/>
    </row>
    <row r="320" ht="12.75">
      <c r="B320" s="128"/>
    </row>
    <row r="321" ht="12.75">
      <c r="B321" s="128"/>
    </row>
    <row r="322" ht="12.75">
      <c r="B322" s="128"/>
    </row>
    <row r="323" ht="12.75">
      <c r="B323" s="128"/>
    </row>
    <row r="324" ht="12.75">
      <c r="B324" s="128"/>
    </row>
    <row r="325" ht="12.75">
      <c r="B325" s="128"/>
    </row>
    <row r="326" ht="12.75">
      <c r="B326" s="128"/>
    </row>
    <row r="327" ht="12.75">
      <c r="B327" s="128"/>
    </row>
    <row r="328" ht="12.75">
      <c r="B328" s="128"/>
    </row>
    <row r="329" ht="12.75">
      <c r="B329" s="128"/>
    </row>
    <row r="330" ht="12.75">
      <c r="B330" s="128"/>
    </row>
    <row r="331" ht="12.75">
      <c r="B331" s="128"/>
    </row>
    <row r="332" ht="12.75">
      <c r="B332" s="128"/>
    </row>
    <row r="333" ht="12.75">
      <c r="B333" s="128"/>
    </row>
    <row r="334" ht="12.75">
      <c r="B334" s="128"/>
    </row>
    <row r="335" ht="12.75">
      <c r="B335" s="128"/>
    </row>
    <row r="336" ht="12.75">
      <c r="B336" s="128"/>
    </row>
    <row r="337" ht="12.75">
      <c r="B337" s="128"/>
    </row>
    <row r="338" ht="12.75">
      <c r="B338" s="128"/>
    </row>
    <row r="339" ht="12.75">
      <c r="B339" s="128"/>
    </row>
    <row r="340" ht="12.75">
      <c r="B340" s="128"/>
    </row>
    <row r="341" ht="12.75">
      <c r="B341" s="128"/>
    </row>
    <row r="342" ht="12.75">
      <c r="B342" s="128"/>
    </row>
    <row r="343" ht="12.75">
      <c r="B343" s="128"/>
    </row>
    <row r="344" ht="12.75">
      <c r="B344" s="128"/>
    </row>
    <row r="345" ht="12.75">
      <c r="B345" s="128"/>
    </row>
    <row r="346" ht="12.75">
      <c r="B346" s="128"/>
    </row>
    <row r="347" ht="12.75">
      <c r="B347" s="128"/>
    </row>
    <row r="348" ht="12.75">
      <c r="B348" s="128"/>
    </row>
    <row r="349" ht="12.75">
      <c r="B349" s="128"/>
    </row>
    <row r="350" ht="12.75">
      <c r="B350" s="128"/>
    </row>
    <row r="351" ht="12.75">
      <c r="B351" s="128"/>
    </row>
    <row r="352" ht="12.75">
      <c r="B352" s="128"/>
    </row>
    <row r="353" ht="12.75">
      <c r="B353" s="128"/>
    </row>
    <row r="354" ht="12.75">
      <c r="B354" s="128"/>
    </row>
    <row r="355" ht="12.75">
      <c r="B355" s="128"/>
    </row>
    <row r="356" ht="12.75">
      <c r="B356" s="128"/>
    </row>
    <row r="357" ht="12.75">
      <c r="B357" s="128"/>
    </row>
    <row r="358" ht="12.75">
      <c r="B358" s="128"/>
    </row>
    <row r="359" ht="12.75">
      <c r="B359" s="128"/>
    </row>
    <row r="360" ht="12.75">
      <c r="B360" s="128"/>
    </row>
    <row r="361" ht="12.75">
      <c r="B361" s="128"/>
    </row>
    <row r="362" ht="12.75">
      <c r="B362" s="128"/>
    </row>
    <row r="363" ht="12.75">
      <c r="B363" s="128"/>
    </row>
    <row r="364" ht="12.75">
      <c r="B364" s="128"/>
    </row>
    <row r="365" ht="12.75">
      <c r="B365" s="128"/>
    </row>
    <row r="366" ht="12.75">
      <c r="B366" s="128"/>
    </row>
    <row r="367" ht="12.75">
      <c r="B367" s="128"/>
    </row>
    <row r="368" ht="12.75">
      <c r="B368" s="128"/>
    </row>
    <row r="369" ht="12.75">
      <c r="B369" s="128"/>
    </row>
    <row r="370" ht="12.75">
      <c r="B370" s="128"/>
    </row>
    <row r="371" ht="12.75">
      <c r="B371" s="128"/>
    </row>
    <row r="372" ht="12.75">
      <c r="B372" s="128"/>
    </row>
    <row r="373" ht="12.75">
      <c r="B373" s="128"/>
    </row>
    <row r="374" ht="12.75">
      <c r="B374" s="128"/>
    </row>
    <row r="375" ht="12.75">
      <c r="B375" s="128"/>
    </row>
    <row r="376" ht="12.75">
      <c r="B376" s="128"/>
    </row>
    <row r="377" ht="12.75">
      <c r="B377" s="128"/>
    </row>
    <row r="378" ht="12.75">
      <c r="B378" s="128"/>
    </row>
    <row r="379" ht="12.75">
      <c r="B379" s="128"/>
    </row>
    <row r="380" ht="12.75">
      <c r="B380" s="128"/>
    </row>
    <row r="381" ht="12.75">
      <c r="B381" s="128"/>
    </row>
    <row r="382" ht="12.75">
      <c r="B382" s="128"/>
    </row>
    <row r="383" ht="12.75">
      <c r="B383" s="128"/>
    </row>
    <row r="384" ht="12.75">
      <c r="B384" s="128"/>
    </row>
    <row r="385" ht="12.75">
      <c r="B385" s="128"/>
    </row>
    <row r="386" ht="12.75">
      <c r="B386" s="128"/>
    </row>
    <row r="387" ht="12.75">
      <c r="B387" s="128"/>
    </row>
    <row r="388" ht="12.75">
      <c r="B388" s="128"/>
    </row>
    <row r="389" ht="12.75">
      <c r="B389" s="128"/>
    </row>
    <row r="390" ht="12.75">
      <c r="B390" s="128"/>
    </row>
    <row r="391" ht="12.75">
      <c r="B391" s="128"/>
    </row>
    <row r="392" ht="12.75">
      <c r="B392" s="128"/>
    </row>
    <row r="393" ht="12.75">
      <c r="B393" s="128"/>
    </row>
    <row r="394" ht="12.75">
      <c r="B394" s="128"/>
    </row>
    <row r="395" ht="12.75">
      <c r="B395" s="128"/>
    </row>
    <row r="396" ht="12.75">
      <c r="B396" s="128"/>
    </row>
    <row r="397" ht="12.75">
      <c r="B397" s="128"/>
    </row>
    <row r="398" ht="12.75">
      <c r="B398" s="128"/>
    </row>
    <row r="399" ht="12.75">
      <c r="B399" s="128"/>
    </row>
    <row r="400" ht="12.75">
      <c r="B400" s="128"/>
    </row>
    <row r="401" ht="12.75">
      <c r="B401" s="128"/>
    </row>
    <row r="402" ht="12.75">
      <c r="B402" s="128"/>
    </row>
    <row r="403" ht="12.75">
      <c r="B403" s="128"/>
    </row>
    <row r="404" ht="12.75">
      <c r="B404" s="128"/>
    </row>
    <row r="405" ht="12.75">
      <c r="B405" s="128"/>
    </row>
    <row r="406" ht="12.75">
      <c r="B406" s="128"/>
    </row>
    <row r="407" ht="12.75">
      <c r="B407" s="128"/>
    </row>
    <row r="408" ht="12.75">
      <c r="B408" s="128"/>
    </row>
    <row r="409" ht="12.75">
      <c r="B409" s="128"/>
    </row>
    <row r="410" ht="12.75">
      <c r="B410" s="128"/>
    </row>
    <row r="411" ht="12.75">
      <c r="B411" s="128"/>
    </row>
    <row r="412" ht="12.75">
      <c r="B412" s="128"/>
    </row>
    <row r="413" ht="12.75">
      <c r="B413" s="128"/>
    </row>
    <row r="414" ht="12.75">
      <c r="B414" s="128"/>
    </row>
    <row r="415" ht="12.75">
      <c r="B415" s="128"/>
    </row>
    <row r="416" ht="12.75">
      <c r="B416" s="128"/>
    </row>
    <row r="417" ht="12.75">
      <c r="B417" s="128"/>
    </row>
    <row r="418" ht="12.75">
      <c r="B418" s="128"/>
    </row>
    <row r="419" ht="12.75">
      <c r="B419" s="128"/>
    </row>
    <row r="420" ht="12.75">
      <c r="B420" s="128"/>
    </row>
    <row r="421" ht="12.75">
      <c r="B421" s="128"/>
    </row>
    <row r="422" ht="12.75">
      <c r="B422" s="128"/>
    </row>
    <row r="423" ht="12.75">
      <c r="B423" s="128"/>
    </row>
    <row r="424" ht="12.75">
      <c r="B424" s="128"/>
    </row>
    <row r="425" ht="12.75">
      <c r="B425" s="128"/>
    </row>
    <row r="426" ht="12.75">
      <c r="B426" s="128"/>
    </row>
    <row r="427" ht="12.75">
      <c r="B427" s="128"/>
    </row>
    <row r="428" ht="12.75">
      <c r="B428" s="128"/>
    </row>
    <row r="429" ht="12.75">
      <c r="B429" s="128"/>
    </row>
    <row r="430" ht="12.75">
      <c r="B430" s="128"/>
    </row>
    <row r="431" ht="12.75">
      <c r="B431" s="128"/>
    </row>
    <row r="432" ht="12.75">
      <c r="B432" s="128"/>
    </row>
    <row r="433" ht="12.75">
      <c r="B433" s="128"/>
    </row>
    <row r="434" ht="12.75">
      <c r="B434" s="128"/>
    </row>
    <row r="435" ht="12.75">
      <c r="B435" s="128"/>
    </row>
    <row r="436" ht="12.75">
      <c r="B436" s="128"/>
    </row>
    <row r="437" ht="12.75">
      <c r="B437" s="128"/>
    </row>
    <row r="438" ht="12.75">
      <c r="B438" s="128"/>
    </row>
    <row r="439" ht="12.75">
      <c r="B439" s="128"/>
    </row>
    <row r="440" ht="12.75">
      <c r="B440" s="128"/>
    </row>
    <row r="441" ht="12.75">
      <c r="B441" s="128"/>
    </row>
    <row r="442" ht="12.75">
      <c r="B442" s="128"/>
    </row>
    <row r="443" ht="12.75">
      <c r="B443" s="128"/>
    </row>
    <row r="444" ht="12.75">
      <c r="B444" s="128"/>
    </row>
    <row r="445" ht="12.75">
      <c r="B445" s="128"/>
    </row>
    <row r="446" ht="12.75">
      <c r="B446" s="128"/>
    </row>
    <row r="447" ht="12.75">
      <c r="B447" s="128"/>
    </row>
    <row r="448" ht="12.75">
      <c r="B448" s="128"/>
    </row>
    <row r="449" ht="12.75">
      <c r="B449" s="128"/>
    </row>
    <row r="450" ht="12.75">
      <c r="B450" s="128"/>
    </row>
    <row r="451" ht="12.75">
      <c r="B451" s="128"/>
    </row>
    <row r="452" ht="12.75">
      <c r="B452" s="128"/>
    </row>
    <row r="453" ht="12.75">
      <c r="B453" s="128"/>
    </row>
    <row r="454" ht="12.75">
      <c r="B454" s="128"/>
    </row>
    <row r="455" ht="12.75">
      <c r="B455" s="128"/>
    </row>
    <row r="456" ht="12.75">
      <c r="B456" s="128"/>
    </row>
    <row r="457" ht="12.75">
      <c r="B457" s="128"/>
    </row>
    <row r="458" ht="12.75">
      <c r="B458" s="128"/>
    </row>
    <row r="459" ht="12.75">
      <c r="B459" s="128"/>
    </row>
    <row r="460" ht="12.75">
      <c r="B460" s="128"/>
    </row>
    <row r="461" ht="12.75">
      <c r="B461" s="128"/>
    </row>
    <row r="462" ht="12.75">
      <c r="B462" s="128"/>
    </row>
    <row r="463" ht="12.75">
      <c r="B463" s="128"/>
    </row>
    <row r="464" ht="12.75">
      <c r="B464" s="128"/>
    </row>
    <row r="465" ht="12.75">
      <c r="B465" s="128"/>
    </row>
    <row r="466" ht="12.75">
      <c r="B466" s="128"/>
    </row>
    <row r="467" ht="12.75">
      <c r="B467" s="128"/>
    </row>
    <row r="468" ht="12.75">
      <c r="B468" s="128"/>
    </row>
    <row r="469" ht="12.75">
      <c r="B469" s="128"/>
    </row>
    <row r="470" ht="12.75">
      <c r="B470" s="128"/>
    </row>
    <row r="471" ht="12.75">
      <c r="B471" s="128"/>
    </row>
    <row r="472" ht="12.75">
      <c r="B472" s="128"/>
    </row>
    <row r="473" ht="12.75">
      <c r="B473" s="128"/>
    </row>
    <row r="474" ht="12.75">
      <c r="B474" s="128"/>
    </row>
    <row r="475" ht="12.75">
      <c r="B475" s="128"/>
    </row>
    <row r="476" ht="12.75">
      <c r="B476" s="128"/>
    </row>
    <row r="477" ht="12.75">
      <c r="B477" s="128"/>
    </row>
    <row r="478" ht="12.75">
      <c r="B478" s="128"/>
    </row>
    <row r="479" ht="12.75">
      <c r="B479" s="128"/>
    </row>
    <row r="480" ht="12.75">
      <c r="B480" s="128"/>
    </row>
    <row r="481" ht="12.75">
      <c r="B481" s="128"/>
    </row>
    <row r="482" ht="12.75">
      <c r="B482" s="128"/>
    </row>
    <row r="483" ht="12.75">
      <c r="B483" s="128"/>
    </row>
    <row r="484" ht="12.75">
      <c r="B484" s="128"/>
    </row>
    <row r="485" ht="12.75">
      <c r="B485" s="128"/>
    </row>
    <row r="486" ht="12.75">
      <c r="B486" s="128"/>
    </row>
    <row r="487" ht="12.75">
      <c r="B487" s="128"/>
    </row>
    <row r="488" ht="12.75">
      <c r="B488" s="128"/>
    </row>
    <row r="489" ht="12.75">
      <c r="B489" s="128"/>
    </row>
    <row r="490" ht="12.75">
      <c r="B490" s="128"/>
    </row>
    <row r="491" ht="12.75">
      <c r="B491" s="128"/>
    </row>
    <row r="492" ht="12.75">
      <c r="B492" s="128"/>
    </row>
    <row r="493" ht="12.75">
      <c r="B493" s="128"/>
    </row>
    <row r="494" ht="12.75">
      <c r="B494" s="128"/>
    </row>
    <row r="495" ht="12.75">
      <c r="B495" s="128"/>
    </row>
    <row r="496" ht="12.75">
      <c r="B496" s="128"/>
    </row>
    <row r="497" ht="12.75">
      <c r="B497" s="128"/>
    </row>
    <row r="498" ht="12.75">
      <c r="B498" s="128"/>
    </row>
    <row r="499" ht="12.75">
      <c r="B499" s="128"/>
    </row>
    <row r="500" ht="12.75">
      <c r="B500" s="128"/>
    </row>
    <row r="501" ht="12.75">
      <c r="B501" s="128"/>
    </row>
    <row r="502" ht="12.75">
      <c r="B502" s="128"/>
    </row>
    <row r="503" ht="12.75">
      <c r="B503" s="128"/>
    </row>
    <row r="504" ht="12.75">
      <c r="B504" s="128"/>
    </row>
    <row r="505" ht="12.75">
      <c r="B505" s="128"/>
    </row>
    <row r="506" ht="12.75">
      <c r="B506" s="128"/>
    </row>
    <row r="507" ht="12.75">
      <c r="B507" s="128"/>
    </row>
    <row r="508" ht="12.75">
      <c r="B508" s="128"/>
    </row>
    <row r="509" ht="12.75">
      <c r="B509" s="128"/>
    </row>
    <row r="510" ht="12.75">
      <c r="B510" s="128"/>
    </row>
    <row r="511" ht="12.75">
      <c r="B511" s="128"/>
    </row>
    <row r="512" ht="12.75">
      <c r="B512" s="128"/>
    </row>
    <row r="513" ht="12.75">
      <c r="B513" s="128"/>
    </row>
    <row r="514" ht="12.75">
      <c r="B514" s="128"/>
    </row>
    <row r="515" ht="12.75">
      <c r="B515" s="128"/>
    </row>
    <row r="516" ht="12.75">
      <c r="B516" s="128"/>
    </row>
    <row r="517" ht="12.75">
      <c r="B517" s="128"/>
    </row>
    <row r="518" ht="12.75">
      <c r="B518" s="128"/>
    </row>
    <row r="519" ht="12.75">
      <c r="B519" s="128"/>
    </row>
    <row r="520" ht="12.75">
      <c r="B520" s="128"/>
    </row>
    <row r="521" ht="12.75">
      <c r="B521" s="128"/>
    </row>
    <row r="522" ht="12.75">
      <c r="B522" s="128"/>
    </row>
    <row r="523" ht="12.75">
      <c r="B523" s="128"/>
    </row>
    <row r="524" ht="12.75">
      <c r="B524" s="128"/>
    </row>
    <row r="525" ht="12.75">
      <c r="B525" s="128"/>
    </row>
    <row r="526" ht="12.75">
      <c r="B526" s="128"/>
    </row>
    <row r="527" ht="12.75">
      <c r="B527" s="128"/>
    </row>
    <row r="528" ht="12.75">
      <c r="B528" s="128"/>
    </row>
    <row r="529" ht="12.75">
      <c r="B529" s="128"/>
    </row>
    <row r="530" ht="12.75">
      <c r="B530" s="128"/>
    </row>
    <row r="531" ht="12.75">
      <c r="B531" s="128"/>
    </row>
    <row r="532" ht="12.75">
      <c r="B532" s="128"/>
    </row>
    <row r="533" ht="12.75">
      <c r="B533" s="128"/>
    </row>
    <row r="534" ht="12.75">
      <c r="B534" s="128"/>
    </row>
    <row r="535" ht="12.75">
      <c r="B535" s="128"/>
    </row>
    <row r="536" ht="12.75">
      <c r="B536" s="128"/>
    </row>
    <row r="537" ht="12.75">
      <c r="B537" s="128"/>
    </row>
    <row r="538" ht="12.75">
      <c r="B538" s="128"/>
    </row>
    <row r="539" ht="12.75">
      <c r="B539" s="128"/>
    </row>
    <row r="540" ht="12.75">
      <c r="B540" s="128"/>
    </row>
    <row r="541" ht="12.75">
      <c r="B541" s="128"/>
    </row>
    <row r="542" ht="12.75">
      <c r="B542" s="128"/>
    </row>
    <row r="543" ht="12.75">
      <c r="B543" s="128"/>
    </row>
    <row r="544" ht="12.75">
      <c r="B544" s="128"/>
    </row>
    <row r="545" ht="12.75">
      <c r="B545" s="128"/>
    </row>
    <row r="546" ht="12.75">
      <c r="B546" s="128"/>
    </row>
    <row r="547" ht="12.75">
      <c r="B547" s="128"/>
    </row>
    <row r="548" ht="12.75">
      <c r="B548" s="128"/>
    </row>
    <row r="549" ht="12.75">
      <c r="B549" s="128"/>
    </row>
    <row r="550" ht="12.75">
      <c r="B550" s="128"/>
    </row>
    <row r="551" ht="12.75">
      <c r="B551" s="128"/>
    </row>
    <row r="552" ht="12.75">
      <c r="B552" s="128"/>
    </row>
    <row r="553" ht="12.75">
      <c r="B553" s="128"/>
    </row>
    <row r="554" ht="12.75">
      <c r="B554" s="128"/>
    </row>
    <row r="555" ht="12.75">
      <c r="B555" s="128"/>
    </row>
    <row r="556" ht="12.75">
      <c r="B556" s="128"/>
    </row>
    <row r="557" ht="12.75">
      <c r="B557" s="128"/>
    </row>
    <row r="558" ht="12.75">
      <c r="B558" s="128"/>
    </row>
    <row r="559" ht="12.75">
      <c r="B559" s="128"/>
    </row>
    <row r="560" ht="12.75">
      <c r="B560" s="128"/>
    </row>
    <row r="561" ht="12.75">
      <c r="B561" s="128"/>
    </row>
    <row r="562" ht="12.75">
      <c r="B562" s="128"/>
    </row>
    <row r="563" ht="12.75">
      <c r="B563" s="128"/>
    </row>
    <row r="564" ht="12.75">
      <c r="B564" s="128"/>
    </row>
    <row r="565" ht="12.75">
      <c r="B565" s="128"/>
    </row>
    <row r="566" ht="12.75">
      <c r="B566" s="128"/>
    </row>
    <row r="567" ht="12.75">
      <c r="B567" s="128"/>
    </row>
    <row r="568" ht="12.75">
      <c r="B568" s="128"/>
    </row>
    <row r="569" ht="12.75">
      <c r="B569" s="128"/>
    </row>
    <row r="570" ht="12.75">
      <c r="B570" s="128"/>
    </row>
    <row r="571" ht="12.75">
      <c r="B571" s="128"/>
    </row>
    <row r="572" ht="12.75">
      <c r="B572" s="128"/>
    </row>
    <row r="573" ht="12.75">
      <c r="B573" s="128"/>
    </row>
    <row r="574" ht="12.75">
      <c r="B574" s="128"/>
    </row>
    <row r="575" ht="12.75">
      <c r="B575" s="128"/>
    </row>
    <row r="576" ht="12.75">
      <c r="B576" s="128"/>
    </row>
    <row r="577" ht="12.75">
      <c r="B577" s="128"/>
    </row>
    <row r="578" ht="12.75">
      <c r="B578" s="128"/>
    </row>
    <row r="579" ht="12.75">
      <c r="B579" s="128"/>
    </row>
    <row r="580" ht="12.75">
      <c r="B580" s="128"/>
    </row>
    <row r="581" ht="12.75">
      <c r="B581" s="128"/>
    </row>
    <row r="582" ht="12.75">
      <c r="B582" s="128"/>
    </row>
    <row r="583" ht="12.75">
      <c r="B583" s="128"/>
    </row>
    <row r="584" ht="12.75">
      <c r="B584" s="128"/>
    </row>
    <row r="585" ht="12.75">
      <c r="B585" s="128"/>
    </row>
    <row r="586" ht="12.75">
      <c r="B586" s="128"/>
    </row>
    <row r="587" ht="12.75">
      <c r="B587" s="128"/>
    </row>
    <row r="588" ht="12.75">
      <c r="B588" s="128"/>
    </row>
    <row r="589" ht="12.75">
      <c r="B589" s="128"/>
    </row>
    <row r="590" ht="12.75">
      <c r="B590" s="128"/>
    </row>
    <row r="591" ht="12.75">
      <c r="B591" s="128"/>
    </row>
    <row r="592" ht="12.75">
      <c r="B592" s="128"/>
    </row>
    <row r="593" ht="12.75">
      <c r="B593" s="128"/>
    </row>
    <row r="594" ht="12.75">
      <c r="B594" s="128"/>
    </row>
    <row r="595" ht="12.75">
      <c r="B595" s="128"/>
    </row>
    <row r="596" ht="12.75">
      <c r="B596" s="128"/>
    </row>
    <row r="597" ht="12.75">
      <c r="B597" s="128"/>
    </row>
    <row r="598" ht="12.75">
      <c r="B598" s="128"/>
    </row>
    <row r="599" ht="12.75">
      <c r="B599" s="128"/>
    </row>
    <row r="600" ht="12.75">
      <c r="B600" s="128"/>
    </row>
    <row r="601" ht="12.75">
      <c r="B601" s="128"/>
    </row>
    <row r="602" ht="12.75">
      <c r="B602" s="128"/>
    </row>
    <row r="603" ht="12.75">
      <c r="B603" s="128"/>
    </row>
    <row r="604" ht="12.75">
      <c r="B604" s="128"/>
    </row>
    <row r="605" ht="12.75">
      <c r="B605" s="128"/>
    </row>
    <row r="606" ht="12.75">
      <c r="B606" s="128"/>
    </row>
    <row r="607" ht="12.75">
      <c r="B607" s="128"/>
    </row>
    <row r="608" ht="12.75">
      <c r="B608" s="128"/>
    </row>
    <row r="609" ht="12.75">
      <c r="B609" s="128"/>
    </row>
    <row r="610" ht="12.75">
      <c r="B610" s="128"/>
    </row>
    <row r="611" ht="12.75">
      <c r="B611" s="128"/>
    </row>
    <row r="612" ht="12.75">
      <c r="B612" s="128"/>
    </row>
    <row r="613" ht="12.75">
      <c r="B613" s="128"/>
    </row>
    <row r="614" ht="12.75">
      <c r="B614" s="128"/>
    </row>
    <row r="615" ht="12.75">
      <c r="B615" s="128"/>
    </row>
    <row r="616" ht="12.75">
      <c r="B616" s="128"/>
    </row>
    <row r="617" ht="12.75">
      <c r="B617" s="128"/>
    </row>
    <row r="618" ht="12.75">
      <c r="B618" s="128"/>
    </row>
    <row r="619" ht="12.75">
      <c r="B619" s="128"/>
    </row>
    <row r="620" ht="12.75">
      <c r="B620" s="128"/>
    </row>
    <row r="621" ht="12.75">
      <c r="B621" s="128"/>
    </row>
    <row r="622" ht="12.75">
      <c r="B622" s="128"/>
    </row>
    <row r="623" ht="12.75">
      <c r="B623" s="128"/>
    </row>
    <row r="624" ht="12.75">
      <c r="B624" s="128"/>
    </row>
    <row r="625" ht="12.75">
      <c r="B625" s="128"/>
    </row>
    <row r="626" ht="12.75">
      <c r="B626" s="128"/>
    </row>
    <row r="627" ht="12.75">
      <c r="B627" s="128"/>
    </row>
    <row r="628" ht="12.75">
      <c r="B628" s="128"/>
    </row>
    <row r="629" ht="12.75">
      <c r="B629" s="128"/>
    </row>
    <row r="630" ht="12.75">
      <c r="B630" s="128"/>
    </row>
    <row r="631" ht="12.75">
      <c r="B631" s="128"/>
    </row>
    <row r="632" ht="12.75">
      <c r="B632" s="128"/>
    </row>
    <row r="633" ht="12.75">
      <c r="B633" s="128"/>
    </row>
    <row r="634" ht="12.75">
      <c r="B634" s="128"/>
    </row>
    <row r="635" ht="12.75">
      <c r="B635" s="128"/>
    </row>
    <row r="636" ht="12.75">
      <c r="B636" s="128"/>
    </row>
    <row r="637" ht="12.75">
      <c r="B637" s="128"/>
    </row>
    <row r="638" ht="12.75">
      <c r="B638" s="128"/>
    </row>
    <row r="639" ht="12.75">
      <c r="B639" s="128"/>
    </row>
    <row r="640" ht="12.75">
      <c r="B640" s="128"/>
    </row>
    <row r="641" ht="12.75">
      <c r="B641" s="128"/>
    </row>
    <row r="642" ht="12.75">
      <c r="B642" s="128"/>
    </row>
    <row r="643" ht="12.75">
      <c r="B643" s="128"/>
    </row>
    <row r="644" ht="12.75">
      <c r="B644" s="128"/>
    </row>
    <row r="645" ht="12.75">
      <c r="B645" s="128"/>
    </row>
    <row r="646" ht="12.75">
      <c r="B646" s="128"/>
    </row>
    <row r="647" ht="12.75">
      <c r="B647" s="128"/>
    </row>
    <row r="648" ht="12.75">
      <c r="B648" s="128"/>
    </row>
    <row r="649" ht="12.75">
      <c r="B649" s="128"/>
    </row>
    <row r="650" ht="12.75">
      <c r="B650" s="128"/>
    </row>
    <row r="651" ht="12.75">
      <c r="B651" s="128"/>
    </row>
    <row r="652" ht="12.75">
      <c r="B652" s="128"/>
    </row>
    <row r="653" ht="12.75">
      <c r="B653" s="128"/>
    </row>
    <row r="654" ht="12.75">
      <c r="B654" s="128"/>
    </row>
    <row r="655" ht="12.75">
      <c r="B655" s="128"/>
    </row>
    <row r="656" ht="12.75">
      <c r="B656" s="128"/>
    </row>
    <row r="657" ht="12.75">
      <c r="B657" s="128"/>
    </row>
    <row r="658" ht="12.75">
      <c r="B658" s="128"/>
    </row>
    <row r="659" ht="12.75">
      <c r="B659" s="128"/>
    </row>
    <row r="660" ht="12.75">
      <c r="B660" s="128"/>
    </row>
    <row r="661" ht="12.75">
      <c r="B661" s="128"/>
    </row>
    <row r="662" ht="12.75">
      <c r="B662" s="128"/>
    </row>
    <row r="663" ht="12.75">
      <c r="B663" s="128"/>
    </row>
    <row r="664" ht="12.75">
      <c r="B664" s="128"/>
    </row>
    <row r="665" ht="12.75">
      <c r="B665" s="128"/>
    </row>
    <row r="666" ht="12.75">
      <c r="B666" s="128"/>
    </row>
    <row r="667" ht="12.75">
      <c r="B667" s="128"/>
    </row>
    <row r="668" ht="12.75">
      <c r="B668" s="128"/>
    </row>
    <row r="669" ht="12.75">
      <c r="B669" s="128"/>
    </row>
    <row r="670" ht="12.75">
      <c r="B670" s="128"/>
    </row>
    <row r="671" ht="12.75">
      <c r="B671" s="128"/>
    </row>
    <row r="672" ht="12.75">
      <c r="B672" s="128"/>
    </row>
    <row r="673" ht="12.75">
      <c r="B673" s="128"/>
    </row>
    <row r="674" ht="12.75">
      <c r="B674" s="128"/>
    </row>
    <row r="675" ht="12.75">
      <c r="B675" s="128"/>
    </row>
    <row r="676" ht="12.75">
      <c r="B676" s="128"/>
    </row>
    <row r="677" ht="12.75">
      <c r="B677" s="128"/>
    </row>
    <row r="678" ht="12.75">
      <c r="B678" s="128"/>
    </row>
    <row r="679" ht="12.75">
      <c r="B679" s="128"/>
    </row>
    <row r="680" ht="12.75">
      <c r="B680" s="128"/>
    </row>
    <row r="681" ht="12.75">
      <c r="B681" s="128"/>
    </row>
    <row r="682" ht="12.75">
      <c r="B682" s="128"/>
    </row>
    <row r="683" ht="12.75">
      <c r="B683" s="128"/>
    </row>
    <row r="684" ht="12.75">
      <c r="B684" s="128"/>
    </row>
    <row r="685" ht="12.75">
      <c r="B685" s="128"/>
    </row>
    <row r="686" ht="12.75">
      <c r="B686" s="128"/>
    </row>
    <row r="687" ht="12.75">
      <c r="B687" s="128"/>
    </row>
    <row r="688" ht="12.75">
      <c r="B688" s="128"/>
    </row>
    <row r="689" ht="12.75">
      <c r="B689" s="128"/>
    </row>
    <row r="690" ht="12.75">
      <c r="B690" s="128"/>
    </row>
    <row r="691" ht="12.75">
      <c r="B691" s="128"/>
    </row>
    <row r="692" ht="12.75">
      <c r="B692" s="128"/>
    </row>
    <row r="693" ht="12.75">
      <c r="B693" s="128"/>
    </row>
    <row r="694" ht="12.75">
      <c r="B694" s="128"/>
    </row>
    <row r="695" ht="12.75">
      <c r="B695" s="128"/>
    </row>
    <row r="696" ht="12.75">
      <c r="B696" s="128"/>
    </row>
    <row r="697" ht="12.75">
      <c r="B697" s="128"/>
    </row>
    <row r="698" ht="12.75">
      <c r="B698" s="128"/>
    </row>
    <row r="699" ht="12.75">
      <c r="B699" s="128"/>
    </row>
    <row r="700" ht="12.75">
      <c r="B700" s="128"/>
    </row>
    <row r="701" ht="12.75">
      <c r="B701" s="128"/>
    </row>
    <row r="702" ht="12.75">
      <c r="B702" s="128"/>
    </row>
    <row r="703" ht="12.75">
      <c r="B703" s="128"/>
    </row>
    <row r="704" ht="12.75">
      <c r="B704" s="128"/>
    </row>
    <row r="705" ht="12.75">
      <c r="B705" s="128"/>
    </row>
    <row r="706" ht="12.75">
      <c r="B706" s="128"/>
    </row>
    <row r="707" ht="12.75">
      <c r="B707" s="128"/>
    </row>
    <row r="708" ht="12.75">
      <c r="B708" s="128"/>
    </row>
    <row r="709" ht="12.75">
      <c r="B709" s="128"/>
    </row>
    <row r="710" ht="12.75">
      <c r="B710" s="128"/>
    </row>
    <row r="711" ht="12.75">
      <c r="B711" s="128"/>
    </row>
    <row r="712" ht="12.75">
      <c r="B712" s="128"/>
    </row>
    <row r="713" ht="12.75">
      <c r="B713" s="128"/>
    </row>
    <row r="714" ht="12.75">
      <c r="B714" s="128"/>
    </row>
    <row r="715" ht="12.75">
      <c r="B715" s="128"/>
    </row>
    <row r="716" ht="12.75">
      <c r="B716" s="128"/>
    </row>
    <row r="717" ht="12.75">
      <c r="B717" s="128"/>
    </row>
    <row r="718" ht="12.75">
      <c r="B718" s="128"/>
    </row>
    <row r="719" ht="12.75">
      <c r="B719" s="128"/>
    </row>
    <row r="720" ht="12.75">
      <c r="B720" s="128"/>
    </row>
    <row r="721" ht="12.75">
      <c r="B721" s="128"/>
    </row>
    <row r="722" ht="12.75">
      <c r="B722" s="128"/>
    </row>
    <row r="723" ht="12.75">
      <c r="B723" s="128"/>
    </row>
    <row r="724" ht="12.75">
      <c r="B724" s="128"/>
    </row>
    <row r="725" ht="12.75">
      <c r="B725" s="128"/>
    </row>
    <row r="726" ht="12.75">
      <c r="B726" s="128"/>
    </row>
    <row r="727" ht="12.75">
      <c r="B727" s="128"/>
    </row>
    <row r="728" ht="12.75">
      <c r="B728" s="128"/>
    </row>
    <row r="729" ht="12.75">
      <c r="B729" s="128"/>
    </row>
    <row r="730" ht="12.75">
      <c r="B730" s="128"/>
    </row>
    <row r="731" ht="12.75">
      <c r="B731" s="128"/>
    </row>
    <row r="732" ht="12.75">
      <c r="B732" s="128"/>
    </row>
    <row r="733" ht="12.75">
      <c r="B733" s="128"/>
    </row>
    <row r="734" ht="12.75">
      <c r="B734" s="128"/>
    </row>
    <row r="735" ht="12.75">
      <c r="B735" s="128"/>
    </row>
    <row r="736" ht="12.75">
      <c r="B736" s="128"/>
    </row>
    <row r="737" ht="12.75">
      <c r="B737" s="128"/>
    </row>
    <row r="738" ht="12.75">
      <c r="B738" s="128"/>
    </row>
    <row r="739" ht="12.75">
      <c r="B739" s="128"/>
    </row>
    <row r="740" ht="12.75">
      <c r="B740" s="128"/>
    </row>
    <row r="741" ht="12.75">
      <c r="B741" s="128"/>
    </row>
    <row r="742" ht="12.75">
      <c r="B742" s="128"/>
    </row>
    <row r="743" ht="12.75">
      <c r="B743" s="128"/>
    </row>
    <row r="744" ht="12.75">
      <c r="B744" s="128"/>
    </row>
    <row r="745" ht="12.75">
      <c r="B745" s="128"/>
    </row>
    <row r="746" ht="12.75">
      <c r="B746" s="128"/>
    </row>
    <row r="747" ht="12.75">
      <c r="B747" s="128"/>
    </row>
    <row r="748" ht="12.75">
      <c r="B748" s="128"/>
    </row>
    <row r="749" ht="12.75">
      <c r="B749" s="128"/>
    </row>
    <row r="750" ht="12.75">
      <c r="B750" s="128"/>
    </row>
    <row r="751" ht="12.75">
      <c r="B751" s="128"/>
    </row>
    <row r="752" ht="12.75">
      <c r="B752" s="128"/>
    </row>
    <row r="753" ht="12.75">
      <c r="B753" s="128"/>
    </row>
    <row r="754" ht="12.75">
      <c r="B754" s="128"/>
    </row>
    <row r="755" ht="12.75">
      <c r="B755" s="128"/>
    </row>
    <row r="756" ht="12.75">
      <c r="B756" s="128"/>
    </row>
    <row r="757" ht="12.75">
      <c r="B757" s="128"/>
    </row>
    <row r="758" ht="12.75">
      <c r="B758" s="128"/>
    </row>
    <row r="759" ht="12.75">
      <c r="B759" s="128"/>
    </row>
    <row r="760" ht="12.75">
      <c r="B760" s="128"/>
    </row>
    <row r="761" ht="12.75">
      <c r="B761" s="128"/>
    </row>
    <row r="762" ht="12.75">
      <c r="B762" s="128"/>
    </row>
    <row r="763" ht="12.75">
      <c r="B763" s="128"/>
    </row>
    <row r="764" ht="12.75">
      <c r="B764" s="128"/>
    </row>
    <row r="765" ht="12.75">
      <c r="B765" s="128"/>
    </row>
    <row r="766" ht="12.75">
      <c r="B766" s="128"/>
    </row>
    <row r="767" ht="12.75">
      <c r="B767" s="128"/>
    </row>
    <row r="768" ht="12.75">
      <c r="B768" s="128"/>
    </row>
    <row r="769" ht="12.75">
      <c r="B769" s="128"/>
    </row>
    <row r="770" ht="12.75">
      <c r="B770" s="128"/>
    </row>
    <row r="771" ht="12.75">
      <c r="B771" s="128"/>
    </row>
    <row r="772" ht="12.75">
      <c r="B772" s="128"/>
    </row>
    <row r="773" ht="12.75">
      <c r="B773" s="128"/>
    </row>
    <row r="774" ht="12.75">
      <c r="B774" s="128"/>
    </row>
    <row r="775" ht="12.75">
      <c r="B775" s="128"/>
    </row>
    <row r="776" ht="12.75">
      <c r="B776" s="128"/>
    </row>
    <row r="777" ht="12.75">
      <c r="B777" s="128"/>
    </row>
    <row r="778" ht="12.75">
      <c r="B778" s="128"/>
    </row>
    <row r="779" ht="12.75">
      <c r="B779" s="128"/>
    </row>
    <row r="780" ht="12.75">
      <c r="B780" s="128"/>
    </row>
    <row r="781" ht="12.75">
      <c r="B781" s="128"/>
    </row>
    <row r="782" ht="12.75">
      <c r="B782" s="128"/>
    </row>
    <row r="783" ht="12.75">
      <c r="B783" s="128"/>
    </row>
    <row r="784" ht="12.75">
      <c r="B784" s="128"/>
    </row>
    <row r="785" ht="12.75">
      <c r="B785" s="128"/>
    </row>
    <row r="786" ht="12.75">
      <c r="B786" s="128"/>
    </row>
    <row r="787" ht="12.75">
      <c r="B787" s="128"/>
    </row>
    <row r="788" ht="12.75">
      <c r="B788" s="128"/>
    </row>
    <row r="789" ht="12.75">
      <c r="B789" s="128"/>
    </row>
    <row r="790" ht="12.75">
      <c r="B790" s="128"/>
    </row>
    <row r="791" ht="12.75">
      <c r="B791" s="128"/>
    </row>
    <row r="792" ht="12.75">
      <c r="B792" s="128"/>
    </row>
    <row r="793" ht="12.75">
      <c r="B793" s="128"/>
    </row>
    <row r="794" ht="12.75">
      <c r="B794" s="128"/>
    </row>
    <row r="795" ht="12.75">
      <c r="B795" s="128"/>
    </row>
    <row r="796" ht="12.75">
      <c r="B796" s="128"/>
    </row>
    <row r="797" ht="12.75">
      <c r="B797" s="128"/>
    </row>
    <row r="798" ht="12.75">
      <c r="B798" s="128"/>
    </row>
    <row r="799" ht="12.75">
      <c r="B799" s="128"/>
    </row>
    <row r="800" ht="12.75">
      <c r="B800" s="128"/>
    </row>
    <row r="801" ht="12.75">
      <c r="B801" s="128"/>
    </row>
    <row r="802" ht="12.75">
      <c r="B802" s="128"/>
    </row>
    <row r="803" ht="12.75">
      <c r="B803" s="128"/>
    </row>
    <row r="804" ht="12.75">
      <c r="B804" s="128"/>
    </row>
    <row r="805" ht="12.75">
      <c r="B805" s="128"/>
    </row>
    <row r="806" ht="12.75">
      <c r="B806" s="128"/>
    </row>
    <row r="807" ht="12.75">
      <c r="B807" s="128"/>
    </row>
    <row r="808" ht="12.75">
      <c r="B808" s="128"/>
    </row>
    <row r="809" ht="12.75">
      <c r="B809" s="128"/>
    </row>
    <row r="810" ht="12.75">
      <c r="B810" s="128"/>
    </row>
    <row r="811" ht="12.75">
      <c r="B811" s="128"/>
    </row>
    <row r="812" ht="12.75">
      <c r="B812" s="128"/>
    </row>
    <row r="813" ht="12.75">
      <c r="B813" s="128"/>
    </row>
    <row r="814" ht="12.75">
      <c r="B814" s="128"/>
    </row>
    <row r="815" ht="12.75">
      <c r="B815" s="128"/>
    </row>
    <row r="816" ht="12.75">
      <c r="B816" s="128"/>
    </row>
    <row r="817" ht="12.75">
      <c r="B817" s="128"/>
    </row>
    <row r="818" ht="12.75">
      <c r="B818" s="128"/>
    </row>
    <row r="819" ht="12.75">
      <c r="B819" s="128"/>
    </row>
    <row r="820" ht="12.75">
      <c r="B820" s="128"/>
    </row>
    <row r="821" ht="12.75">
      <c r="B821" s="128"/>
    </row>
    <row r="822" ht="12.75">
      <c r="B822" s="128"/>
    </row>
    <row r="823" ht="12.75">
      <c r="B823" s="128"/>
    </row>
    <row r="824" ht="12.75">
      <c r="B824" s="128"/>
    </row>
    <row r="825" ht="12.75">
      <c r="B825" s="128"/>
    </row>
    <row r="826" ht="12.75">
      <c r="B826" s="128"/>
    </row>
    <row r="827" ht="12.75">
      <c r="B827" s="128"/>
    </row>
    <row r="828" ht="12.75">
      <c r="B828" s="128"/>
    </row>
    <row r="829" ht="12.75">
      <c r="B829" s="128"/>
    </row>
    <row r="830" ht="12.75">
      <c r="B830" s="128"/>
    </row>
    <row r="831" ht="12.75">
      <c r="B831" s="128"/>
    </row>
    <row r="832" ht="12.75">
      <c r="B832" s="128"/>
    </row>
    <row r="833" ht="12.75">
      <c r="B833" s="128"/>
    </row>
    <row r="834" ht="12.75">
      <c r="B834" s="128"/>
    </row>
    <row r="835" ht="12.75">
      <c r="B835" s="128"/>
    </row>
    <row r="836" ht="12.75">
      <c r="B836" s="128"/>
    </row>
    <row r="837" ht="12.75">
      <c r="B837" s="128"/>
    </row>
    <row r="838" ht="12.75">
      <c r="B838" s="128"/>
    </row>
    <row r="839" ht="12.75">
      <c r="B839" s="128"/>
    </row>
    <row r="840" ht="12.75">
      <c r="B840" s="128"/>
    </row>
    <row r="841" ht="12.75">
      <c r="B841" s="128"/>
    </row>
    <row r="842" ht="12.75">
      <c r="B842" s="128"/>
    </row>
    <row r="843" ht="12.75">
      <c r="B843" s="128"/>
    </row>
    <row r="844" ht="12.75">
      <c r="B844" s="128"/>
    </row>
    <row r="845" ht="12.75">
      <c r="B845" s="128"/>
    </row>
    <row r="846" ht="12.75">
      <c r="B846" s="128"/>
    </row>
    <row r="847" ht="12.75">
      <c r="B847" s="128"/>
    </row>
    <row r="848" ht="12.75">
      <c r="B848" s="128"/>
    </row>
    <row r="849" ht="12.75">
      <c r="B849" s="128"/>
    </row>
    <row r="850" ht="12.75">
      <c r="B850" s="128"/>
    </row>
    <row r="851" ht="12.75">
      <c r="B851" s="128"/>
    </row>
    <row r="852" ht="12.75">
      <c r="B852" s="128"/>
    </row>
    <row r="853" ht="12.75">
      <c r="B853" s="128"/>
    </row>
    <row r="854" ht="12.75">
      <c r="B854" s="128"/>
    </row>
    <row r="855" ht="12.75">
      <c r="B855" s="128"/>
    </row>
    <row r="856" ht="12.75">
      <c r="B856" s="128"/>
    </row>
    <row r="857" ht="12.75">
      <c r="B857" s="128"/>
    </row>
    <row r="858" ht="12.75">
      <c r="B858" s="128"/>
    </row>
    <row r="859" ht="12.75">
      <c r="B859" s="128"/>
    </row>
    <row r="860" ht="12.75">
      <c r="B860" s="128"/>
    </row>
    <row r="861" ht="12.75">
      <c r="B861" s="128"/>
    </row>
    <row r="862" ht="12.75">
      <c r="B862" s="128"/>
    </row>
    <row r="863" ht="12.75">
      <c r="B863" s="128"/>
    </row>
    <row r="864" ht="12.75">
      <c r="B864" s="128"/>
    </row>
    <row r="865" ht="12.75">
      <c r="B865" s="128"/>
    </row>
    <row r="866" ht="12.75">
      <c r="B866" s="128"/>
    </row>
    <row r="867" ht="12.75">
      <c r="B867" s="128"/>
    </row>
    <row r="868" ht="12.75">
      <c r="B868" s="128"/>
    </row>
    <row r="869" ht="12.75">
      <c r="B869" s="128"/>
    </row>
    <row r="870" ht="12.75">
      <c r="B870" s="128"/>
    </row>
    <row r="871" ht="12.75">
      <c r="B871" s="128"/>
    </row>
    <row r="872" ht="12.75">
      <c r="B872" s="128"/>
    </row>
    <row r="873" ht="12.75">
      <c r="B873" s="128"/>
    </row>
    <row r="874" ht="12.75">
      <c r="B874" s="128"/>
    </row>
    <row r="875" ht="12.75">
      <c r="B875" s="128"/>
    </row>
    <row r="876" ht="12.75">
      <c r="B876" s="128"/>
    </row>
    <row r="877" ht="12.75">
      <c r="B877" s="128"/>
    </row>
    <row r="878" ht="12.75">
      <c r="B878" s="128"/>
    </row>
    <row r="879" ht="12.75">
      <c r="B879" s="128"/>
    </row>
    <row r="880" ht="12.75">
      <c r="B880" s="128"/>
    </row>
    <row r="881" ht="12.75">
      <c r="B881" s="128"/>
    </row>
    <row r="882" ht="12.75">
      <c r="B882" s="128"/>
    </row>
    <row r="883" ht="12.75">
      <c r="B883" s="128"/>
    </row>
    <row r="884" ht="12.75">
      <c r="B884" s="128"/>
    </row>
    <row r="885" ht="12.75">
      <c r="B885" s="128"/>
    </row>
    <row r="886" ht="12.75">
      <c r="B886" s="128"/>
    </row>
    <row r="887" ht="12.75">
      <c r="B887" s="128"/>
    </row>
    <row r="888" ht="12.75">
      <c r="B888" s="128"/>
    </row>
    <row r="889" ht="12.75">
      <c r="B889" s="128"/>
    </row>
    <row r="890" ht="12.75">
      <c r="B890" s="128"/>
    </row>
    <row r="891" ht="12.75">
      <c r="B891" s="128"/>
    </row>
    <row r="892" ht="12.75">
      <c r="B892" s="128"/>
    </row>
    <row r="893" ht="12.75">
      <c r="B893" s="128"/>
    </row>
    <row r="894" ht="12.75">
      <c r="B894" s="128"/>
    </row>
    <row r="895" ht="12.75">
      <c r="B895" s="128"/>
    </row>
    <row r="896" ht="12.75">
      <c r="B896" s="128"/>
    </row>
    <row r="897" ht="12.75">
      <c r="B897" s="128"/>
    </row>
    <row r="898" ht="12.75">
      <c r="B898" s="128"/>
    </row>
    <row r="899" ht="12.75">
      <c r="B899" s="128"/>
    </row>
    <row r="900" ht="12.75">
      <c r="B900" s="128"/>
    </row>
    <row r="901" ht="12.75">
      <c r="B901" s="128"/>
    </row>
    <row r="902" ht="12.75">
      <c r="B902" s="128"/>
    </row>
    <row r="903" ht="12.75">
      <c r="B903" s="128"/>
    </row>
    <row r="904" ht="12.75">
      <c r="B904" s="128"/>
    </row>
    <row r="905" ht="12.75">
      <c r="B905" s="128"/>
    </row>
    <row r="906" ht="12.75">
      <c r="B906" s="128"/>
    </row>
    <row r="907" ht="12.75">
      <c r="B907" s="128"/>
    </row>
    <row r="908" ht="12.75">
      <c r="B908" s="128"/>
    </row>
    <row r="909" ht="12.75">
      <c r="B909" s="128"/>
    </row>
    <row r="910" ht="12.75">
      <c r="B910" s="128"/>
    </row>
    <row r="911" ht="12.75">
      <c r="B911" s="128"/>
    </row>
    <row r="912" ht="12.75">
      <c r="B912" s="128"/>
    </row>
    <row r="913" ht="12.75">
      <c r="B913" s="128"/>
    </row>
    <row r="914" ht="12.75">
      <c r="B914" s="128"/>
    </row>
    <row r="915" ht="12.75">
      <c r="B915" s="128"/>
    </row>
    <row r="916" ht="12.75">
      <c r="B916" s="128"/>
    </row>
    <row r="917" ht="12.75">
      <c r="B917" s="128"/>
    </row>
    <row r="918" ht="12.75">
      <c r="B918" s="128"/>
    </row>
    <row r="919" ht="12.75">
      <c r="B919" s="128"/>
    </row>
    <row r="920" ht="12.75">
      <c r="B920" s="128"/>
    </row>
    <row r="921" ht="12.75">
      <c r="B921" s="128"/>
    </row>
    <row r="922" ht="12.75">
      <c r="B922" s="128"/>
    </row>
    <row r="923" ht="12.75">
      <c r="B923" s="128"/>
    </row>
    <row r="924" ht="12.75">
      <c r="B924" s="128"/>
    </row>
    <row r="925" ht="12.75">
      <c r="B925" s="128"/>
    </row>
    <row r="926" ht="12.75">
      <c r="B926" s="128"/>
    </row>
    <row r="927" ht="12.75">
      <c r="B927" s="128"/>
    </row>
    <row r="928" ht="12.75">
      <c r="B928" s="128"/>
    </row>
    <row r="929" ht="12.75">
      <c r="B929" s="128"/>
    </row>
    <row r="930" ht="12.75">
      <c r="B930" s="128"/>
    </row>
    <row r="931" ht="12.75">
      <c r="B931" s="128"/>
    </row>
    <row r="932" ht="12.75">
      <c r="B932" s="128"/>
    </row>
    <row r="933" ht="12.75">
      <c r="B933" s="128"/>
    </row>
    <row r="934" ht="12.75">
      <c r="B934" s="128"/>
    </row>
    <row r="935" ht="12.75">
      <c r="B935" s="128"/>
    </row>
    <row r="936" ht="12.75">
      <c r="B936" s="128"/>
    </row>
    <row r="937" ht="12.75">
      <c r="B937" s="128"/>
    </row>
    <row r="938" ht="12.75">
      <c r="B938" s="128"/>
    </row>
    <row r="939" ht="12.75">
      <c r="B939" s="128"/>
    </row>
    <row r="940" ht="12.75">
      <c r="B940" s="128"/>
    </row>
    <row r="941" ht="12.75">
      <c r="B941" s="128"/>
    </row>
    <row r="942" ht="12.75">
      <c r="B942" s="128"/>
    </row>
    <row r="943" ht="12.75">
      <c r="B943" s="128"/>
    </row>
    <row r="944" ht="12.75">
      <c r="B944" s="128"/>
    </row>
    <row r="945" ht="12.75">
      <c r="B945" s="128"/>
    </row>
    <row r="946" ht="12.75">
      <c r="B946" s="128"/>
    </row>
    <row r="947" ht="12.75">
      <c r="B947" s="128"/>
    </row>
    <row r="948" ht="12.75">
      <c r="B948" s="128"/>
    </row>
    <row r="949" ht="12.75">
      <c r="B949" s="128"/>
    </row>
    <row r="950" ht="12.75">
      <c r="B950" s="128"/>
    </row>
    <row r="951" ht="12.75">
      <c r="B951" s="128"/>
    </row>
    <row r="952" ht="12.75">
      <c r="B952" s="128"/>
    </row>
    <row r="953" ht="12.75">
      <c r="B953" s="128"/>
    </row>
    <row r="954" ht="12.75">
      <c r="B954" s="128"/>
    </row>
    <row r="955" ht="12.75">
      <c r="B955" s="128"/>
    </row>
    <row r="956" ht="12.75">
      <c r="B956" s="128"/>
    </row>
    <row r="957" ht="12.75">
      <c r="B957" s="128"/>
    </row>
    <row r="958" ht="12.75">
      <c r="B958" s="128"/>
    </row>
    <row r="959" ht="12.75">
      <c r="B959" s="128"/>
    </row>
    <row r="960" ht="12.75">
      <c r="B960" s="128"/>
    </row>
    <row r="961" ht="12.75">
      <c r="B961" s="128"/>
    </row>
    <row r="962" ht="12.75">
      <c r="B962" s="128"/>
    </row>
    <row r="963" ht="12.75">
      <c r="B963" s="128"/>
    </row>
    <row r="964" ht="12.75">
      <c r="B964" s="128"/>
    </row>
    <row r="965" ht="12.75">
      <c r="B965" s="128"/>
    </row>
    <row r="966" ht="12.75">
      <c r="B966" s="128"/>
    </row>
    <row r="967" ht="12.75">
      <c r="B967" s="128"/>
    </row>
    <row r="968" ht="12.75">
      <c r="B968" s="128"/>
    </row>
    <row r="969" ht="12.75">
      <c r="B969" s="128"/>
    </row>
    <row r="970" ht="12.75">
      <c r="B970" s="128"/>
    </row>
    <row r="971" ht="12.75">
      <c r="B971" s="128"/>
    </row>
    <row r="972" ht="12.75">
      <c r="B972" s="128"/>
    </row>
    <row r="973" ht="12.75">
      <c r="B973" s="128"/>
    </row>
    <row r="974" ht="12.75">
      <c r="B974" s="128"/>
    </row>
    <row r="975" ht="12.75">
      <c r="B975" s="128"/>
    </row>
    <row r="976" ht="12.75">
      <c r="B976" s="128"/>
    </row>
    <row r="977" ht="12.75">
      <c r="B977" s="128"/>
    </row>
    <row r="978" ht="12.75">
      <c r="B978" s="128"/>
    </row>
    <row r="979" ht="12.75">
      <c r="B979" s="128"/>
    </row>
    <row r="980" ht="12.75">
      <c r="B980" s="128"/>
    </row>
    <row r="981" ht="12.75">
      <c r="B981" s="128"/>
    </row>
    <row r="982" ht="12.75">
      <c r="B982" s="128"/>
    </row>
    <row r="983" ht="12.75">
      <c r="B983" s="128"/>
    </row>
    <row r="984" ht="12.75">
      <c r="B984" s="128"/>
    </row>
    <row r="985" ht="12.75">
      <c r="B985" s="128"/>
    </row>
    <row r="986" ht="12.75">
      <c r="B986" s="128"/>
    </row>
    <row r="987" ht="12.75">
      <c r="B987" s="128"/>
    </row>
    <row r="988" ht="12.75">
      <c r="B988" s="128"/>
    </row>
    <row r="989" ht="12.75">
      <c r="B989" s="128"/>
    </row>
    <row r="990" ht="12.75">
      <c r="B990" s="128"/>
    </row>
    <row r="991" ht="12.75">
      <c r="B991" s="128"/>
    </row>
    <row r="992" ht="12.75">
      <c r="B992" s="128"/>
    </row>
    <row r="993" ht="12.75">
      <c r="B993" s="128"/>
    </row>
    <row r="994" ht="12.75">
      <c r="B994" s="128"/>
    </row>
    <row r="995" ht="12.75">
      <c r="B995" s="128"/>
    </row>
    <row r="996" ht="12.75">
      <c r="B996" s="128"/>
    </row>
    <row r="997" ht="12.75">
      <c r="B997" s="128"/>
    </row>
    <row r="998" ht="12.75">
      <c r="B998" s="128"/>
    </row>
    <row r="999" ht="12.75">
      <c r="B999" s="128"/>
    </row>
    <row r="1000" ht="12.75">
      <c r="B1000" s="128"/>
    </row>
    <row r="1001" ht="12.75">
      <c r="B1001" s="128"/>
    </row>
    <row r="1002" ht="12.75">
      <c r="B1002" s="128"/>
    </row>
    <row r="1003" ht="12.75">
      <c r="B1003" s="128"/>
    </row>
    <row r="1004" ht="12.75">
      <c r="B1004" s="128"/>
    </row>
    <row r="1005" ht="12.75">
      <c r="B1005" s="128"/>
    </row>
    <row r="1006" ht="12.75">
      <c r="B1006" s="128"/>
    </row>
    <row r="1007" ht="12.75">
      <c r="B1007" s="128"/>
    </row>
    <row r="1008" ht="12.75">
      <c r="B1008" s="128"/>
    </row>
    <row r="1009" ht="12.75">
      <c r="B1009" s="128"/>
    </row>
    <row r="1010" ht="12.75">
      <c r="B1010" s="128"/>
    </row>
    <row r="1011" ht="12.75">
      <c r="B1011" s="128"/>
    </row>
    <row r="1012" ht="12.75">
      <c r="B1012" s="128"/>
    </row>
    <row r="1013" ht="12.75">
      <c r="B1013" s="128"/>
    </row>
    <row r="1014" ht="12.75">
      <c r="B1014" s="128"/>
    </row>
    <row r="1015" ht="12.75">
      <c r="B1015" s="128"/>
    </row>
    <row r="1016" ht="12.75">
      <c r="B1016" s="128"/>
    </row>
    <row r="1017" ht="12.75">
      <c r="B1017" s="128"/>
    </row>
    <row r="1018" ht="12.75">
      <c r="B1018" s="128"/>
    </row>
    <row r="1019" ht="12.75">
      <c r="B1019" s="128"/>
    </row>
    <row r="1020" ht="12.75">
      <c r="B1020" s="128"/>
    </row>
    <row r="1021" ht="12.75">
      <c r="B1021" s="128"/>
    </row>
    <row r="1022" ht="12.75">
      <c r="B1022" s="128"/>
    </row>
    <row r="1023" ht="12.75">
      <c r="B1023" s="128"/>
    </row>
    <row r="1024" ht="12.75">
      <c r="B1024" s="128"/>
    </row>
    <row r="1025" ht="12.75">
      <c r="B1025" s="128"/>
    </row>
    <row r="1026" ht="12.75">
      <c r="B1026" s="128"/>
    </row>
    <row r="1027" ht="12.75">
      <c r="B1027" s="128"/>
    </row>
    <row r="1028" ht="12.75">
      <c r="B1028" s="128"/>
    </row>
    <row r="1029" ht="12.75">
      <c r="B1029" s="128"/>
    </row>
    <row r="1030" ht="12.75">
      <c r="B1030" s="128"/>
    </row>
    <row r="1031" ht="12.75">
      <c r="B1031" s="128"/>
    </row>
    <row r="1032" ht="12.75">
      <c r="B1032" s="128"/>
    </row>
    <row r="1033" ht="12.75">
      <c r="B1033" s="128"/>
    </row>
    <row r="1034" ht="12.75">
      <c r="B1034" s="128"/>
    </row>
    <row r="1035" ht="12.75">
      <c r="B1035" s="128"/>
    </row>
    <row r="1036" ht="12.75">
      <c r="B1036" s="128"/>
    </row>
    <row r="1037" ht="12.75">
      <c r="B1037" s="128"/>
    </row>
    <row r="1038" ht="12.75">
      <c r="B1038" s="128"/>
    </row>
    <row r="1039" ht="12.75">
      <c r="B1039" s="128"/>
    </row>
    <row r="1040" ht="12.75">
      <c r="B1040" s="128"/>
    </row>
    <row r="1041" ht="12.75">
      <c r="B1041" s="128"/>
    </row>
    <row r="1042" ht="12.75">
      <c r="B1042" s="128"/>
    </row>
    <row r="1043" ht="12.75">
      <c r="B1043" s="128"/>
    </row>
    <row r="1044" ht="12.75">
      <c r="B1044" s="128"/>
    </row>
    <row r="1045" ht="12.75">
      <c r="B1045" s="128"/>
    </row>
    <row r="1046" ht="12.75">
      <c r="B1046" s="128"/>
    </row>
    <row r="1047" ht="12.75">
      <c r="B1047" s="128"/>
    </row>
    <row r="1048" ht="12.75">
      <c r="B1048" s="128"/>
    </row>
    <row r="1049" ht="12.75">
      <c r="B1049" s="128"/>
    </row>
    <row r="1050" ht="12.75">
      <c r="B1050" s="128"/>
    </row>
    <row r="1051" ht="12.75">
      <c r="B1051" s="128"/>
    </row>
    <row r="1052" ht="12.75">
      <c r="B1052" s="128"/>
    </row>
    <row r="1053" ht="12.75">
      <c r="B1053" s="128"/>
    </row>
    <row r="1054" ht="12.75">
      <c r="B1054" s="128"/>
    </row>
    <row r="1055" ht="12.75">
      <c r="B1055" s="128"/>
    </row>
    <row r="1056" ht="12.75">
      <c r="B1056" s="128"/>
    </row>
    <row r="1057" ht="12.75">
      <c r="B1057" s="128"/>
    </row>
    <row r="1058" ht="12.75">
      <c r="B1058" s="128"/>
    </row>
    <row r="1059" ht="12.75">
      <c r="B1059" s="128"/>
    </row>
    <row r="1060" ht="12.75">
      <c r="B1060" s="128"/>
    </row>
    <row r="1061" ht="12.75">
      <c r="B1061" s="128"/>
    </row>
    <row r="1062" ht="12.75">
      <c r="B1062" s="128"/>
    </row>
    <row r="1063" ht="12.75">
      <c r="B1063" s="128"/>
    </row>
    <row r="1064" ht="12.75">
      <c r="B1064" s="128"/>
    </row>
    <row r="1065" ht="12.75">
      <c r="B1065" s="128"/>
    </row>
    <row r="1066" ht="12.75">
      <c r="B1066" s="128"/>
    </row>
    <row r="1067" ht="12.75">
      <c r="B1067" s="128"/>
    </row>
    <row r="1068" ht="12.75">
      <c r="B1068" s="128"/>
    </row>
    <row r="1069" ht="12.75">
      <c r="B1069" s="128"/>
    </row>
    <row r="1070" ht="12.75">
      <c r="B1070" s="128"/>
    </row>
    <row r="1071" ht="12.75">
      <c r="B1071" s="128"/>
    </row>
    <row r="1072" ht="12.75">
      <c r="B1072" s="128"/>
    </row>
    <row r="1073" ht="12.75">
      <c r="B1073" s="128"/>
    </row>
    <row r="1074" ht="12.75">
      <c r="B1074" s="128"/>
    </row>
    <row r="1075" ht="12.75">
      <c r="B1075" s="128"/>
    </row>
    <row r="1076" ht="12.75">
      <c r="B1076" s="128"/>
    </row>
    <row r="1077" ht="12.75">
      <c r="B1077" s="128"/>
    </row>
    <row r="1078" ht="12.75">
      <c r="B1078" s="128"/>
    </row>
    <row r="1079" ht="12.75">
      <c r="B1079" s="128"/>
    </row>
    <row r="1080" ht="12.75">
      <c r="B1080" s="128"/>
    </row>
    <row r="1081" ht="12.75">
      <c r="B1081" s="128"/>
    </row>
    <row r="1082" ht="12.75">
      <c r="B1082" s="128"/>
    </row>
    <row r="1083" ht="12.75">
      <c r="B1083" s="128"/>
    </row>
    <row r="1084" ht="12.75">
      <c r="B1084" s="128"/>
    </row>
    <row r="1085" ht="12.75">
      <c r="B1085" s="128"/>
    </row>
    <row r="1086" ht="12.75">
      <c r="B1086" s="128"/>
    </row>
    <row r="1087" ht="12.75">
      <c r="B1087" s="128"/>
    </row>
    <row r="1088" ht="12.75">
      <c r="B1088" s="128"/>
    </row>
    <row r="1089" ht="12.75">
      <c r="B1089" s="128"/>
    </row>
    <row r="1090" ht="12.75">
      <c r="B1090" s="128"/>
    </row>
    <row r="1091" ht="12.75">
      <c r="B1091" s="128"/>
    </row>
    <row r="1092" ht="12.75">
      <c r="B1092" s="128"/>
    </row>
    <row r="1093" ht="12.75">
      <c r="B1093" s="128"/>
    </row>
    <row r="1094" ht="12.75">
      <c r="B1094" s="128"/>
    </row>
    <row r="1095" ht="12.75">
      <c r="B1095" s="128"/>
    </row>
    <row r="1096" ht="12.75">
      <c r="B1096" s="128"/>
    </row>
    <row r="1097" ht="12.75">
      <c r="B1097" s="128"/>
    </row>
    <row r="1098" ht="12.75">
      <c r="B1098" s="128"/>
    </row>
    <row r="1099" ht="12.75">
      <c r="B1099" s="128"/>
    </row>
    <row r="1100" ht="12.75">
      <c r="B1100" s="128"/>
    </row>
    <row r="1101" ht="12.75">
      <c r="B1101" s="128"/>
    </row>
    <row r="1102" ht="12.75">
      <c r="B1102" s="128"/>
    </row>
    <row r="1103" ht="12.75">
      <c r="B1103" s="128"/>
    </row>
    <row r="1104" ht="12.75">
      <c r="B1104" s="128"/>
    </row>
    <row r="1105" ht="12.75">
      <c r="B1105" s="128"/>
    </row>
    <row r="1106" ht="12.75">
      <c r="B1106" s="128"/>
    </row>
    <row r="1107" ht="12.75">
      <c r="B1107" s="128"/>
    </row>
    <row r="1108" ht="12.75">
      <c r="B1108" s="128"/>
    </row>
    <row r="1109" ht="12.75">
      <c r="B1109" s="128"/>
    </row>
    <row r="1110" ht="12.75">
      <c r="B1110" s="128"/>
    </row>
    <row r="1111" ht="12.75">
      <c r="B1111" s="128"/>
    </row>
    <row r="1112" ht="12.75">
      <c r="B1112" s="128"/>
    </row>
    <row r="1113" ht="12.75">
      <c r="B1113" s="128"/>
    </row>
    <row r="1114" ht="12.75">
      <c r="B1114" s="128"/>
    </row>
    <row r="1115" ht="12.75">
      <c r="B1115" s="128"/>
    </row>
    <row r="1116" ht="12.75">
      <c r="B1116" s="128"/>
    </row>
    <row r="1117" ht="12.75">
      <c r="B1117" s="128"/>
    </row>
    <row r="1118" ht="12.75">
      <c r="B1118" s="128"/>
    </row>
    <row r="1119" ht="12.75">
      <c r="B1119" s="128"/>
    </row>
    <row r="1120" ht="12.75">
      <c r="B1120" s="128"/>
    </row>
    <row r="1121" ht="12.75">
      <c r="B1121" s="128"/>
    </row>
    <row r="1122" ht="12.75">
      <c r="B1122" s="128"/>
    </row>
    <row r="1123" ht="12.75">
      <c r="B1123" s="128"/>
    </row>
    <row r="1124" ht="12.75">
      <c r="B1124" s="128"/>
    </row>
    <row r="1125" ht="12.75">
      <c r="B1125" s="128"/>
    </row>
    <row r="1126" ht="12.75">
      <c r="B1126" s="128"/>
    </row>
    <row r="1127" ht="12.75">
      <c r="B1127" s="128"/>
    </row>
    <row r="1128" ht="12.75">
      <c r="B1128" s="128"/>
    </row>
    <row r="1129" ht="12.75">
      <c r="B1129" s="128"/>
    </row>
    <row r="1130" ht="12.75">
      <c r="B1130" s="128"/>
    </row>
    <row r="1131" ht="12.75">
      <c r="B1131" s="128"/>
    </row>
    <row r="1132" ht="12.75">
      <c r="B1132" s="128"/>
    </row>
    <row r="1133" ht="12.75">
      <c r="B1133" s="128"/>
    </row>
    <row r="1134" ht="12.75">
      <c r="B1134" s="128"/>
    </row>
    <row r="1135" ht="12.75">
      <c r="B1135" s="128"/>
    </row>
    <row r="1136" ht="12.75">
      <c r="B1136" s="128"/>
    </row>
    <row r="1137" ht="12.75">
      <c r="B1137" s="128"/>
    </row>
    <row r="1138" ht="12.75">
      <c r="B1138" s="128"/>
    </row>
    <row r="1139" ht="12.75">
      <c r="B1139" s="128"/>
    </row>
    <row r="1140" ht="12.75">
      <c r="B1140" s="128"/>
    </row>
    <row r="1141" ht="12.75">
      <c r="B1141" s="128"/>
    </row>
    <row r="1142" ht="12.75">
      <c r="B1142" s="128"/>
    </row>
    <row r="1143" ht="12.75">
      <c r="B1143" s="128"/>
    </row>
    <row r="1144" ht="12.75">
      <c r="B1144" s="128"/>
    </row>
    <row r="1145" ht="12.75">
      <c r="B1145" s="128"/>
    </row>
    <row r="1146" ht="12.75">
      <c r="B1146" s="128"/>
    </row>
    <row r="1147" ht="12.75">
      <c r="B1147" s="128"/>
    </row>
    <row r="1148" ht="12.75">
      <c r="B1148" s="128"/>
    </row>
    <row r="1149" ht="12.75">
      <c r="B1149" s="128"/>
    </row>
    <row r="1150" ht="12.75">
      <c r="B1150" s="128"/>
    </row>
    <row r="1151" ht="12.75">
      <c r="B1151" s="128"/>
    </row>
    <row r="1152" ht="12.75">
      <c r="B1152" s="128"/>
    </row>
    <row r="1153" ht="12.75">
      <c r="B1153" s="128"/>
    </row>
    <row r="1154" ht="12.75">
      <c r="B1154" s="128"/>
    </row>
    <row r="1155" ht="12.75">
      <c r="B1155" s="128"/>
    </row>
    <row r="1156" ht="12.75">
      <c r="B1156" s="128"/>
    </row>
    <row r="1157" ht="12.75">
      <c r="B1157" s="128"/>
    </row>
    <row r="1158" ht="12.75">
      <c r="B1158" s="128"/>
    </row>
    <row r="1159" ht="12.75">
      <c r="B1159" s="128"/>
    </row>
    <row r="1160" ht="12.75">
      <c r="B1160" s="128"/>
    </row>
    <row r="1161" ht="12.75">
      <c r="B1161" s="128"/>
    </row>
    <row r="1162" ht="12.75">
      <c r="B1162" s="128"/>
    </row>
    <row r="1163" ht="12.75">
      <c r="B1163" s="128"/>
    </row>
    <row r="1164" ht="12.75">
      <c r="B1164" s="128"/>
    </row>
    <row r="1165" ht="12.75">
      <c r="B1165" s="128"/>
    </row>
    <row r="1166" ht="12.75">
      <c r="B1166" s="128"/>
    </row>
  </sheetData>
  <sheetProtection/>
  <mergeCells count="15">
    <mergeCell ref="B94:G94"/>
    <mergeCell ref="B95:G95"/>
    <mergeCell ref="A97:D97"/>
    <mergeCell ref="A8:A9"/>
    <mergeCell ref="B8:B9"/>
    <mergeCell ref="F8:H8"/>
    <mergeCell ref="A10:C10"/>
    <mergeCell ref="B91:G91"/>
    <mergeCell ref="B92:G92"/>
    <mergeCell ref="G1:H1"/>
    <mergeCell ref="G2:H2"/>
    <mergeCell ref="A3:H3"/>
    <mergeCell ref="A5:H5"/>
    <mergeCell ref="A6:H6"/>
    <mergeCell ref="A7:H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82"/>
  <sheetViews>
    <sheetView tabSelected="1" workbookViewId="0" topLeftCell="A10">
      <pane xSplit="1" ySplit="3" topLeftCell="B13" activePane="bottomRight" state="frozen"/>
      <selection pane="topLeft" activeCell="A10" sqref="A10"/>
      <selection pane="topRight" activeCell="B10" sqref="B10"/>
      <selection pane="bottomLeft" activeCell="A13" sqref="A13"/>
      <selection pane="bottomRight" activeCell="G159" sqref="G159"/>
    </sheetView>
  </sheetViews>
  <sheetFormatPr defaultColWidth="9.00390625" defaultRowHeight="12.75"/>
  <cols>
    <col min="1" max="1" width="47.00390625" style="491" customWidth="1"/>
    <col min="2" max="2" width="15.00390625" style="528" customWidth="1"/>
    <col min="3" max="3" width="13.25390625" style="491" customWidth="1"/>
    <col min="4" max="4" width="11.75390625" style="491" customWidth="1"/>
    <col min="5" max="5" width="15.875" style="491" customWidth="1"/>
    <col min="6" max="6" width="12.875" style="491" customWidth="1"/>
    <col min="7" max="9" width="9.125" style="491" customWidth="1"/>
    <col min="10" max="10" width="11.00390625" style="491" customWidth="1"/>
    <col min="11" max="16384" width="9.125" style="491" customWidth="1"/>
  </cols>
  <sheetData>
    <row r="1" spans="1:7" ht="20.25" customHeight="1">
      <c r="A1" s="522"/>
      <c r="B1" s="685" t="s">
        <v>182</v>
      </c>
      <c r="C1" s="685"/>
      <c r="D1" s="685"/>
      <c r="E1" s="530"/>
      <c r="F1" s="530"/>
      <c r="G1" s="533"/>
    </row>
    <row r="2" spans="1:7" ht="20.25" customHeight="1">
      <c r="A2" s="694" t="s">
        <v>579</v>
      </c>
      <c r="B2" s="695"/>
      <c r="C2" s="695"/>
      <c r="D2" s="695"/>
      <c r="E2" s="521"/>
      <c r="F2" s="530"/>
      <c r="G2" s="533"/>
    </row>
    <row r="3" spans="1:7" ht="21.75" customHeight="1">
      <c r="A3" s="694" t="s">
        <v>576</v>
      </c>
      <c r="B3" s="694"/>
      <c r="C3" s="694"/>
      <c r="D3" s="694"/>
      <c r="E3" s="530"/>
      <c r="F3" s="530"/>
      <c r="G3" s="533"/>
    </row>
    <row r="4" spans="1:7" ht="20.25" customHeight="1">
      <c r="A4" s="522"/>
      <c r="B4" s="685" t="s">
        <v>577</v>
      </c>
      <c r="C4" s="685"/>
      <c r="D4" s="685"/>
      <c r="E4" s="533"/>
      <c r="F4" s="533"/>
      <c r="G4" s="533"/>
    </row>
    <row r="5" spans="1:7" ht="20.25" customHeight="1">
      <c r="A5" s="694" t="s">
        <v>580</v>
      </c>
      <c r="B5" s="694"/>
      <c r="C5" s="694"/>
      <c r="D5" s="694"/>
      <c r="E5" s="534"/>
      <c r="F5" s="533"/>
      <c r="G5" s="533"/>
    </row>
    <row r="6" spans="1:7" ht="17.25" customHeight="1">
      <c r="A6" s="530"/>
      <c r="B6" s="524"/>
      <c r="C6" s="530"/>
      <c r="D6" s="530"/>
      <c r="E6" s="533"/>
      <c r="F6" s="533"/>
      <c r="G6" s="533"/>
    </row>
    <row r="7" spans="1:7" ht="15.75" customHeight="1">
      <c r="A7" s="530"/>
      <c r="B7" s="524"/>
      <c r="C7" s="530"/>
      <c r="D7" s="530"/>
      <c r="E7" s="533"/>
      <c r="F7" s="533"/>
      <c r="G7" s="533"/>
    </row>
    <row r="8" spans="1:5" ht="21" customHeight="1">
      <c r="A8" s="685" t="s">
        <v>578</v>
      </c>
      <c r="B8" s="685"/>
      <c r="C8" s="685"/>
      <c r="D8" s="685"/>
      <c r="E8" s="531"/>
    </row>
    <row r="9" spans="1:5" ht="37.5" customHeight="1">
      <c r="A9" s="696" t="s">
        <v>590</v>
      </c>
      <c r="B9" s="696"/>
      <c r="C9" s="696"/>
      <c r="D9" s="696"/>
      <c r="E9" s="532"/>
    </row>
    <row r="10" spans="1:5" ht="18.75" customHeight="1">
      <c r="A10" s="532"/>
      <c r="B10" s="525"/>
      <c r="C10" s="532"/>
      <c r="D10" s="532"/>
      <c r="E10" s="532"/>
    </row>
    <row r="11" spans="1:5" s="496" customFormat="1" ht="33.75" customHeight="1">
      <c r="A11" s="697" t="s">
        <v>0</v>
      </c>
      <c r="B11" s="526" t="s">
        <v>282</v>
      </c>
      <c r="C11" s="498" t="s">
        <v>591</v>
      </c>
      <c r="D11" s="698" t="s">
        <v>582</v>
      </c>
      <c r="E11" s="535"/>
    </row>
    <row r="12" spans="1:5" s="496" customFormat="1" ht="42" customHeight="1">
      <c r="A12" s="697"/>
      <c r="B12" s="526" t="s">
        <v>26</v>
      </c>
      <c r="C12" s="498" t="s">
        <v>581</v>
      </c>
      <c r="D12" s="699"/>
      <c r="E12" s="535"/>
    </row>
    <row r="13" spans="1:9" s="496" customFormat="1" ht="27" customHeight="1">
      <c r="A13" s="502" t="s">
        <v>51</v>
      </c>
      <c r="B13" s="505">
        <v>65.9</v>
      </c>
      <c r="C13" s="503">
        <v>65.812</v>
      </c>
      <c r="D13" s="499">
        <f>C13/B13*100</f>
        <v>99.86646433990894</v>
      </c>
      <c r="E13" s="497"/>
      <c r="I13" s="496" t="s">
        <v>181</v>
      </c>
    </row>
    <row r="14" spans="1:5" s="496" customFormat="1" ht="21.75" customHeight="1">
      <c r="A14" s="502" t="s">
        <v>567</v>
      </c>
      <c r="B14" s="508">
        <v>18250</v>
      </c>
      <c r="C14" s="501">
        <v>16569.7</v>
      </c>
      <c r="D14" s="499">
        <f aca="true" t="shared" si="0" ref="D14:D28">C14/B14*100</f>
        <v>90.79287671232878</v>
      </c>
      <c r="E14" s="497"/>
    </row>
    <row r="15" spans="1:5" s="496" customFormat="1" ht="30">
      <c r="A15" s="502" t="s">
        <v>58</v>
      </c>
      <c r="B15" s="508">
        <v>49.9</v>
      </c>
      <c r="C15" s="501">
        <v>37.765</v>
      </c>
      <c r="D15" s="499">
        <f t="shared" si="0"/>
        <v>75.68136272545091</v>
      </c>
      <c r="E15" s="497"/>
    </row>
    <row r="16" spans="1:5" s="496" customFormat="1" ht="19.5" customHeight="1">
      <c r="A16" s="502" t="s">
        <v>52</v>
      </c>
      <c r="B16" s="505">
        <v>36.2</v>
      </c>
      <c r="C16" s="503">
        <v>36.375</v>
      </c>
      <c r="D16" s="499">
        <f t="shared" si="0"/>
        <v>100.48342541436463</v>
      </c>
      <c r="E16" s="497"/>
    </row>
    <row r="17" spans="1:5" s="496" customFormat="1" ht="44.25" customHeight="1">
      <c r="A17" s="502" t="s">
        <v>560</v>
      </c>
      <c r="B17" s="505">
        <v>25100</v>
      </c>
      <c r="C17" s="504">
        <v>24340</v>
      </c>
      <c r="D17" s="499">
        <f t="shared" si="0"/>
        <v>96.97211155378486</v>
      </c>
      <c r="E17" s="497"/>
    </row>
    <row r="18" spans="1:5" s="496" customFormat="1" ht="45.75" customHeight="1">
      <c r="A18" s="502" t="s">
        <v>559</v>
      </c>
      <c r="B18" s="505">
        <v>26800</v>
      </c>
      <c r="C18" s="504">
        <v>27965.5</v>
      </c>
      <c r="D18" s="499">
        <f t="shared" si="0"/>
        <v>104.34888059701493</v>
      </c>
      <c r="E18" s="497"/>
    </row>
    <row r="19" spans="1:5" s="496" customFormat="1" ht="24" customHeight="1">
      <c r="A19" s="502" t="s">
        <v>170</v>
      </c>
      <c r="B19" s="508">
        <v>230</v>
      </c>
      <c r="C19" s="501">
        <v>163</v>
      </c>
      <c r="D19" s="499">
        <f t="shared" si="0"/>
        <v>70.86956521739131</v>
      </c>
      <c r="E19" s="497"/>
    </row>
    <row r="20" spans="1:5" s="496" customFormat="1" ht="44.25" customHeight="1">
      <c r="A20" s="502" t="s">
        <v>50</v>
      </c>
      <c r="B20" s="508">
        <v>0.6</v>
      </c>
      <c r="C20" s="508">
        <v>0.42</v>
      </c>
      <c r="D20" s="499">
        <f t="shared" si="0"/>
        <v>70</v>
      </c>
      <c r="E20" s="497"/>
    </row>
    <row r="21" spans="1:5" s="496" customFormat="1" ht="30">
      <c r="A21" s="502" t="s">
        <v>558</v>
      </c>
      <c r="B21" s="508">
        <v>514420</v>
      </c>
      <c r="C21" s="506">
        <v>233173</v>
      </c>
      <c r="D21" s="499">
        <f t="shared" si="0"/>
        <v>45.32735896738074</v>
      </c>
      <c r="E21" s="497"/>
    </row>
    <row r="22" spans="1:5" s="496" customFormat="1" ht="15.75">
      <c r="A22" s="502" t="s">
        <v>61</v>
      </c>
      <c r="B22" s="508">
        <v>30500</v>
      </c>
      <c r="C22" s="506">
        <v>37155</v>
      </c>
      <c r="D22" s="499">
        <f t="shared" si="0"/>
        <v>121.81967213114756</v>
      </c>
      <c r="E22" s="497"/>
    </row>
    <row r="23" spans="1:5" s="496" customFormat="1" ht="15.75">
      <c r="A23" s="502" t="s">
        <v>62</v>
      </c>
      <c r="B23" s="508">
        <v>483920</v>
      </c>
      <c r="C23" s="506">
        <v>196018</v>
      </c>
      <c r="D23" s="499">
        <f t="shared" si="0"/>
        <v>40.50628203008762</v>
      </c>
      <c r="E23" s="497"/>
    </row>
    <row r="24" spans="1:5" s="496" customFormat="1" ht="30">
      <c r="A24" s="502" t="s">
        <v>561</v>
      </c>
      <c r="B24" s="508">
        <v>6216088.1</v>
      </c>
      <c r="C24" s="506">
        <v>2934662.7</v>
      </c>
      <c r="D24" s="499">
        <f t="shared" si="0"/>
        <v>47.21076427472127</v>
      </c>
      <c r="E24" s="497"/>
    </row>
    <row r="25" spans="1:5" s="496" customFormat="1" ht="35.25" customHeight="1">
      <c r="A25" s="502" t="s">
        <v>562</v>
      </c>
      <c r="B25" s="508">
        <v>4897597.7</v>
      </c>
      <c r="C25" s="506">
        <v>2432494.3</v>
      </c>
      <c r="D25" s="499">
        <f t="shared" si="0"/>
        <v>49.66709086783506</v>
      </c>
      <c r="E25" s="497"/>
    </row>
    <row r="26" spans="1:5" s="496" customFormat="1" ht="15.75" customHeight="1">
      <c r="A26" s="502" t="s">
        <v>587</v>
      </c>
      <c r="B26" s="508">
        <v>445308</v>
      </c>
      <c r="C26" s="501">
        <v>85893</v>
      </c>
      <c r="D26" s="499">
        <f t="shared" si="0"/>
        <v>19.288447546417313</v>
      </c>
      <c r="E26" s="497"/>
    </row>
    <row r="27" spans="1:5" s="496" customFormat="1" ht="18.75" customHeight="1">
      <c r="A27" s="502" t="s">
        <v>588</v>
      </c>
      <c r="B27" s="508">
        <v>44745915</v>
      </c>
      <c r="C27" s="506">
        <v>34275588</v>
      </c>
      <c r="D27" s="499">
        <f t="shared" si="0"/>
        <v>76.60048520630319</v>
      </c>
      <c r="E27" s="497"/>
    </row>
    <row r="28" spans="1:5" s="496" customFormat="1" ht="30">
      <c r="A28" s="507" t="s">
        <v>589</v>
      </c>
      <c r="B28" s="508">
        <v>652279</v>
      </c>
      <c r="C28" s="506">
        <v>308679</v>
      </c>
      <c r="D28" s="499">
        <f t="shared" si="0"/>
        <v>47.32315466234541</v>
      </c>
      <c r="E28" s="497"/>
    </row>
    <row r="29" spans="1:7" s="496" customFormat="1" ht="27" customHeight="1">
      <c r="A29" s="688" t="s">
        <v>36</v>
      </c>
      <c r="B29" s="689"/>
      <c r="C29" s="689"/>
      <c r="D29" s="690"/>
      <c r="E29" s="536"/>
      <c r="G29" s="496" t="s">
        <v>565</v>
      </c>
    </row>
    <row r="30" spans="1:5" s="496" customFormat="1" ht="15" hidden="1">
      <c r="A30" s="502" t="s">
        <v>153</v>
      </c>
      <c r="B30" s="494"/>
      <c r="C30" s="495"/>
      <c r="D30" s="499"/>
      <c r="E30" s="497"/>
    </row>
    <row r="31" spans="1:5" s="496" customFormat="1" ht="15" hidden="1">
      <c r="A31" s="502" t="s">
        <v>154</v>
      </c>
      <c r="B31" s="494"/>
      <c r="C31" s="495"/>
      <c r="D31" s="499"/>
      <c r="E31" s="497"/>
    </row>
    <row r="32" spans="1:5" s="496" customFormat="1" ht="15.75">
      <c r="A32" s="502" t="s">
        <v>548</v>
      </c>
      <c r="B32" s="500">
        <v>7.94</v>
      </c>
      <c r="C32" s="500">
        <v>2.981</v>
      </c>
      <c r="D32" s="499">
        <f aca="true" t="shared" si="1" ref="D32:D51">C32/B32*100</f>
        <v>37.544080604534</v>
      </c>
      <c r="E32" s="497"/>
    </row>
    <row r="33" spans="1:5" s="496" customFormat="1" ht="15.75">
      <c r="A33" s="502" t="s">
        <v>118</v>
      </c>
      <c r="B33" s="500">
        <v>0.101</v>
      </c>
      <c r="C33" s="500">
        <v>0.0348</v>
      </c>
      <c r="D33" s="499">
        <f t="shared" si="1"/>
        <v>34.45544554455445</v>
      </c>
      <c r="E33" s="497"/>
    </row>
    <row r="34" spans="1:5" s="496" customFormat="1" ht="15.75">
      <c r="A34" s="502" t="s">
        <v>119</v>
      </c>
      <c r="B34" s="500">
        <v>198.12</v>
      </c>
      <c r="C34" s="500">
        <v>34.22</v>
      </c>
      <c r="D34" s="499">
        <f t="shared" si="1"/>
        <v>17.27236018574601</v>
      </c>
      <c r="E34" s="497"/>
    </row>
    <row r="35" spans="1:9" s="496" customFormat="1" ht="15.75">
      <c r="A35" s="502" t="s">
        <v>120</v>
      </c>
      <c r="B35" s="501">
        <v>26</v>
      </c>
      <c r="C35" s="500">
        <v>5.505</v>
      </c>
      <c r="D35" s="499">
        <f t="shared" si="1"/>
        <v>21.173076923076923</v>
      </c>
      <c r="E35" s="497"/>
      <c r="G35" s="537"/>
      <c r="H35" s="537"/>
      <c r="I35" s="537"/>
    </row>
    <row r="36" spans="1:5" s="496" customFormat="1" ht="15.75">
      <c r="A36" s="502" t="s">
        <v>121</v>
      </c>
      <c r="B36" s="500">
        <v>1.272</v>
      </c>
      <c r="C36" s="500">
        <v>0.466</v>
      </c>
      <c r="D36" s="499">
        <f t="shared" si="1"/>
        <v>36.63522012578617</v>
      </c>
      <c r="E36" s="497"/>
    </row>
    <row r="37" spans="1:5" s="496" customFormat="1" ht="15.75">
      <c r="A37" s="502" t="s">
        <v>564</v>
      </c>
      <c r="B37" s="500">
        <v>0.149</v>
      </c>
      <c r="C37" s="500">
        <v>0.061</v>
      </c>
      <c r="D37" s="499">
        <f t="shared" si="1"/>
        <v>40.939597315436245</v>
      </c>
      <c r="E37" s="497"/>
    </row>
    <row r="38" spans="1:5" s="496" customFormat="1" ht="33" customHeight="1">
      <c r="A38" s="502" t="s">
        <v>563</v>
      </c>
      <c r="B38" s="508">
        <v>10.2</v>
      </c>
      <c r="C38" s="500">
        <v>5.887</v>
      </c>
      <c r="D38" s="499">
        <f t="shared" si="1"/>
        <v>57.71568627450981</v>
      </c>
      <c r="E38" s="497"/>
    </row>
    <row r="39" spans="1:5" s="496" customFormat="1" ht="15.75">
      <c r="A39" s="502" t="s">
        <v>124</v>
      </c>
      <c r="B39" s="508">
        <v>29</v>
      </c>
      <c r="C39" s="500">
        <v>5.328</v>
      </c>
      <c r="D39" s="499">
        <f t="shared" si="1"/>
        <v>18.372413793103448</v>
      </c>
      <c r="E39" s="497"/>
    </row>
    <row r="40" spans="1:5" s="496" customFormat="1" ht="15.75">
      <c r="A40" s="502" t="s">
        <v>544</v>
      </c>
      <c r="B40" s="508">
        <v>75</v>
      </c>
      <c r="C40" s="501">
        <v>22.2</v>
      </c>
      <c r="D40" s="499">
        <f t="shared" si="1"/>
        <v>29.599999999999998</v>
      </c>
      <c r="E40" s="497"/>
    </row>
    <row r="41" spans="1:5" s="496" customFormat="1" ht="15.75">
      <c r="A41" s="502" t="s">
        <v>126</v>
      </c>
      <c r="B41" s="508">
        <v>1344.7</v>
      </c>
      <c r="C41" s="508">
        <v>968.29</v>
      </c>
      <c r="D41" s="499">
        <f t="shared" si="1"/>
        <v>72.00788279913735</v>
      </c>
      <c r="E41" s="497"/>
    </row>
    <row r="42" spans="1:5" s="496" customFormat="1" ht="15.75">
      <c r="A42" s="502" t="s">
        <v>127</v>
      </c>
      <c r="B42" s="508">
        <v>35</v>
      </c>
      <c r="C42" s="508">
        <v>0</v>
      </c>
      <c r="D42" s="499">
        <f t="shared" si="1"/>
        <v>0</v>
      </c>
      <c r="E42" s="497"/>
    </row>
    <row r="43" spans="1:5" s="496" customFormat="1" ht="15.75">
      <c r="A43" s="502" t="s">
        <v>129</v>
      </c>
      <c r="B43" s="508">
        <v>1000</v>
      </c>
      <c r="C43" s="501">
        <v>653.73</v>
      </c>
      <c r="D43" s="499">
        <f t="shared" si="1"/>
        <v>65.373</v>
      </c>
      <c r="E43" s="497"/>
    </row>
    <row r="44" spans="1:5" s="496" customFormat="1" ht="33.75" customHeight="1">
      <c r="A44" s="502" t="s">
        <v>130</v>
      </c>
      <c r="B44" s="500">
        <v>0.6</v>
      </c>
      <c r="C44" s="500">
        <v>1.63</v>
      </c>
      <c r="D44" s="499">
        <f t="shared" si="1"/>
        <v>271.6666666666667</v>
      </c>
      <c r="E44" s="497"/>
    </row>
    <row r="45" spans="1:5" s="496" customFormat="1" ht="30">
      <c r="A45" s="502" t="s">
        <v>132</v>
      </c>
      <c r="B45" s="508">
        <v>132.6</v>
      </c>
      <c r="C45" s="501">
        <v>53.1</v>
      </c>
      <c r="D45" s="499">
        <f t="shared" si="1"/>
        <v>40.04524886877828</v>
      </c>
      <c r="E45" s="497"/>
    </row>
    <row r="46" spans="1:5" s="496" customFormat="1" ht="29.25" customHeight="1">
      <c r="A46" s="502" t="s">
        <v>133</v>
      </c>
      <c r="B46" s="508">
        <v>32</v>
      </c>
      <c r="C46" s="501">
        <v>13.1</v>
      </c>
      <c r="D46" s="499">
        <f t="shared" si="1"/>
        <v>40.9375</v>
      </c>
      <c r="E46" s="497"/>
    </row>
    <row r="47" spans="1:5" s="496" customFormat="1" ht="18" customHeight="1">
      <c r="A47" s="502" t="s">
        <v>136</v>
      </c>
      <c r="B47" s="508">
        <v>0.7</v>
      </c>
      <c r="C47" s="508">
        <v>0.24</v>
      </c>
      <c r="D47" s="499">
        <f t="shared" si="1"/>
        <v>34.285714285714285</v>
      </c>
      <c r="E47" s="497"/>
    </row>
    <row r="48" spans="1:5" s="496" customFormat="1" ht="27" customHeight="1">
      <c r="A48" s="509" t="s">
        <v>64</v>
      </c>
      <c r="B48" s="508">
        <f>B49+B51</f>
        <v>1647140</v>
      </c>
      <c r="C48" s="506">
        <f>C49+C51</f>
        <v>567082.2</v>
      </c>
      <c r="D48" s="499">
        <f t="shared" si="1"/>
        <v>34.42829389122964</v>
      </c>
      <c r="E48" s="538"/>
    </row>
    <row r="49" spans="1:5" s="496" customFormat="1" ht="21" customHeight="1">
      <c r="A49" s="510" t="s">
        <v>94</v>
      </c>
      <c r="B49" s="508">
        <v>1440800</v>
      </c>
      <c r="C49" s="506">
        <v>468039</v>
      </c>
      <c r="D49" s="499">
        <f t="shared" si="1"/>
        <v>32.48466129927818</v>
      </c>
      <c r="E49" s="538"/>
    </row>
    <row r="50" spans="1:5" s="496" customFormat="1" ht="41.25" customHeight="1" hidden="1">
      <c r="A50" s="510" t="s">
        <v>95</v>
      </c>
      <c r="B50" s="508"/>
      <c r="C50" s="506"/>
      <c r="D50" s="499" t="e">
        <f t="shared" si="1"/>
        <v>#DIV/0!</v>
      </c>
      <c r="E50" s="538"/>
    </row>
    <row r="51" spans="1:5" s="496" customFormat="1" ht="15.75">
      <c r="A51" s="510" t="s">
        <v>96</v>
      </c>
      <c r="B51" s="508">
        <v>206340</v>
      </c>
      <c r="C51" s="506">
        <v>99043.2</v>
      </c>
      <c r="D51" s="499">
        <f t="shared" si="1"/>
        <v>48</v>
      </c>
      <c r="E51" s="538"/>
    </row>
    <row r="52" spans="1:5" s="496" customFormat="1" ht="19.5" customHeight="1">
      <c r="A52" s="688" t="s">
        <v>2</v>
      </c>
      <c r="B52" s="689"/>
      <c r="C52" s="689"/>
      <c r="D52" s="690"/>
      <c r="E52" s="536"/>
    </row>
    <row r="53" spans="1:5" s="496" customFormat="1" ht="15" hidden="1">
      <c r="A53" s="502" t="s">
        <v>97</v>
      </c>
      <c r="B53" s="494"/>
      <c r="C53" s="494"/>
      <c r="D53" s="499" t="e">
        <f>#REF!/#REF!*100</f>
        <v>#REF!</v>
      </c>
      <c r="E53" s="497"/>
    </row>
    <row r="54" spans="1:5" s="496" customFormat="1" ht="15" hidden="1">
      <c r="A54" s="502" t="s">
        <v>3</v>
      </c>
      <c r="B54" s="494"/>
      <c r="C54" s="494"/>
      <c r="D54" s="499" t="e">
        <f>#REF!/#REF!*100</f>
        <v>#REF!</v>
      </c>
      <c r="E54" s="497"/>
    </row>
    <row r="55" spans="1:5" s="496" customFormat="1" ht="15" hidden="1">
      <c r="A55" s="502" t="s">
        <v>5</v>
      </c>
      <c r="B55" s="494"/>
      <c r="C55" s="494"/>
      <c r="D55" s="499" t="e">
        <f>#REF!/#REF!*100</f>
        <v>#REF!</v>
      </c>
      <c r="E55" s="497"/>
    </row>
    <row r="56" spans="1:5" s="496" customFormat="1" ht="15" hidden="1">
      <c r="A56" s="502" t="s">
        <v>6</v>
      </c>
      <c r="B56" s="494"/>
      <c r="C56" s="494"/>
      <c r="D56" s="499" t="e">
        <f>#REF!/#REF!*100</f>
        <v>#REF!</v>
      </c>
      <c r="E56" s="497"/>
    </row>
    <row r="57" spans="1:5" s="496" customFormat="1" ht="30" hidden="1">
      <c r="A57" s="502" t="s">
        <v>155</v>
      </c>
      <c r="B57" s="494"/>
      <c r="C57" s="494"/>
      <c r="D57" s="499"/>
      <c r="E57" s="497"/>
    </row>
    <row r="58" spans="1:5" s="496" customFormat="1" ht="15.75">
      <c r="A58" s="502" t="s">
        <v>41</v>
      </c>
      <c r="B58" s="500">
        <v>1.52</v>
      </c>
      <c r="C58" s="508">
        <v>0.85</v>
      </c>
      <c r="D58" s="499">
        <f>C58/B58*100</f>
        <v>55.92105263157895</v>
      </c>
      <c r="E58" s="497"/>
    </row>
    <row r="59" spans="1:5" s="496" customFormat="1" ht="15.75" hidden="1">
      <c r="A59" s="510" t="s">
        <v>94</v>
      </c>
      <c r="B59" s="508"/>
      <c r="C59" s="508"/>
      <c r="D59" s="499" t="e">
        <f>B59/C59*100</f>
        <v>#DIV/0!</v>
      </c>
      <c r="E59" s="497"/>
    </row>
    <row r="60" spans="1:5" s="496" customFormat="1" ht="45" hidden="1">
      <c r="A60" s="510" t="s">
        <v>95</v>
      </c>
      <c r="B60" s="508"/>
      <c r="C60" s="508"/>
      <c r="D60" s="499" t="e">
        <f>B60/C60*100</f>
        <v>#DIV/0!</v>
      </c>
      <c r="E60" s="497"/>
    </row>
    <row r="61" spans="1:5" s="496" customFormat="1" ht="27" customHeight="1">
      <c r="A61" s="510" t="s">
        <v>98</v>
      </c>
      <c r="B61" s="500">
        <v>1.52</v>
      </c>
      <c r="C61" s="508">
        <v>0.85</v>
      </c>
      <c r="D61" s="499">
        <f aca="true" t="shared" si="2" ref="D61:D87">C61/B61*100</f>
        <v>55.92105263157895</v>
      </c>
      <c r="E61" s="497"/>
    </row>
    <row r="62" spans="1:5" s="496" customFormat="1" ht="15.75">
      <c r="A62" s="502" t="s">
        <v>42</v>
      </c>
      <c r="B62" s="500">
        <v>0.2</v>
      </c>
      <c r="C62" s="500">
        <v>0.2</v>
      </c>
      <c r="D62" s="499">
        <f t="shared" si="2"/>
        <v>100</v>
      </c>
      <c r="E62" s="497"/>
    </row>
    <row r="63" spans="1:5" s="496" customFormat="1" ht="15.75" hidden="1">
      <c r="A63" s="510" t="s">
        <v>94</v>
      </c>
      <c r="B63" s="508"/>
      <c r="C63" s="500"/>
      <c r="D63" s="499" t="e">
        <f t="shared" si="2"/>
        <v>#DIV/0!</v>
      </c>
      <c r="E63" s="497"/>
    </row>
    <row r="64" spans="1:5" s="496" customFormat="1" ht="45" hidden="1">
      <c r="A64" s="510" t="s">
        <v>95</v>
      </c>
      <c r="B64" s="508"/>
      <c r="C64" s="500"/>
      <c r="D64" s="499" t="e">
        <f t="shared" si="2"/>
        <v>#DIV/0!</v>
      </c>
      <c r="E64" s="497"/>
    </row>
    <row r="65" spans="1:5" s="496" customFormat="1" ht="30.75" customHeight="1">
      <c r="A65" s="510" t="s">
        <v>98</v>
      </c>
      <c r="B65" s="508">
        <v>0.2</v>
      </c>
      <c r="C65" s="500">
        <v>0.2</v>
      </c>
      <c r="D65" s="499">
        <f t="shared" si="2"/>
        <v>100</v>
      </c>
      <c r="E65" s="497"/>
    </row>
    <row r="66" spans="1:5" s="496" customFormat="1" ht="15.75">
      <c r="A66" s="509" t="s">
        <v>73</v>
      </c>
      <c r="B66" s="500">
        <v>0.65</v>
      </c>
      <c r="C66" s="500">
        <v>0.5</v>
      </c>
      <c r="D66" s="499">
        <f t="shared" si="2"/>
        <v>76.92307692307692</v>
      </c>
      <c r="E66" s="497"/>
    </row>
    <row r="67" spans="1:5" s="496" customFormat="1" ht="15.75" hidden="1">
      <c r="A67" s="510" t="s">
        <v>94</v>
      </c>
      <c r="B67" s="508"/>
      <c r="C67" s="508"/>
      <c r="D67" s="499" t="e">
        <f t="shared" si="2"/>
        <v>#DIV/0!</v>
      </c>
      <c r="E67" s="497"/>
    </row>
    <row r="68" spans="1:5" s="496" customFormat="1" ht="45" hidden="1">
      <c r="A68" s="510" t="s">
        <v>95</v>
      </c>
      <c r="B68" s="508"/>
      <c r="C68" s="508"/>
      <c r="D68" s="499" t="e">
        <f t="shared" si="2"/>
        <v>#DIV/0!</v>
      </c>
      <c r="E68" s="497"/>
    </row>
    <row r="69" spans="1:5" s="496" customFormat="1" ht="27" customHeight="1">
      <c r="A69" s="510" t="s">
        <v>98</v>
      </c>
      <c r="B69" s="500">
        <v>0.65</v>
      </c>
      <c r="C69" s="500">
        <v>0.5</v>
      </c>
      <c r="D69" s="499">
        <f t="shared" si="2"/>
        <v>76.92307692307692</v>
      </c>
      <c r="E69" s="497"/>
    </row>
    <row r="70" spans="1:5" s="496" customFormat="1" ht="15.75">
      <c r="A70" s="502" t="s">
        <v>156</v>
      </c>
      <c r="B70" s="500">
        <v>0.15</v>
      </c>
      <c r="C70" s="500">
        <v>0</v>
      </c>
      <c r="D70" s="499">
        <f t="shared" si="2"/>
        <v>0</v>
      </c>
      <c r="E70" s="497"/>
    </row>
    <row r="71" spans="1:5" s="496" customFormat="1" ht="15.75" hidden="1">
      <c r="A71" s="510" t="s">
        <v>94</v>
      </c>
      <c r="B71" s="500"/>
      <c r="C71" s="508"/>
      <c r="D71" s="499" t="e">
        <f t="shared" si="2"/>
        <v>#DIV/0!</v>
      </c>
      <c r="E71" s="497"/>
    </row>
    <row r="72" spans="1:5" s="496" customFormat="1" ht="45" hidden="1">
      <c r="A72" s="510" t="s">
        <v>95</v>
      </c>
      <c r="B72" s="500"/>
      <c r="C72" s="508"/>
      <c r="D72" s="499" t="e">
        <f t="shared" si="2"/>
        <v>#DIV/0!</v>
      </c>
      <c r="E72" s="497"/>
    </row>
    <row r="73" spans="1:5" s="496" customFormat="1" ht="27.75" customHeight="1">
      <c r="A73" s="510" t="s">
        <v>98</v>
      </c>
      <c r="B73" s="500">
        <v>0.15</v>
      </c>
      <c r="C73" s="500">
        <v>0</v>
      </c>
      <c r="D73" s="499">
        <f t="shared" si="2"/>
        <v>0</v>
      </c>
      <c r="E73" s="497"/>
    </row>
    <row r="74" spans="1:5" s="496" customFormat="1" ht="33" customHeight="1">
      <c r="A74" s="502" t="s">
        <v>549</v>
      </c>
      <c r="B74" s="500">
        <v>11.5</v>
      </c>
      <c r="C74" s="500">
        <v>5.644</v>
      </c>
      <c r="D74" s="499">
        <f t="shared" si="2"/>
        <v>49.07826086956522</v>
      </c>
      <c r="E74" s="497"/>
    </row>
    <row r="75" spans="1:5" s="496" customFormat="1" ht="15.75" hidden="1">
      <c r="A75" s="510" t="s">
        <v>94</v>
      </c>
      <c r="B75" s="500"/>
      <c r="C75" s="508"/>
      <c r="D75" s="499" t="e">
        <f t="shared" si="2"/>
        <v>#DIV/0!</v>
      </c>
      <c r="E75" s="497"/>
    </row>
    <row r="76" spans="1:5" s="496" customFormat="1" ht="45" hidden="1">
      <c r="A76" s="510" t="s">
        <v>95</v>
      </c>
      <c r="B76" s="500"/>
      <c r="C76" s="508"/>
      <c r="D76" s="499" t="e">
        <f t="shared" si="2"/>
        <v>#DIV/0!</v>
      </c>
      <c r="E76" s="497"/>
    </row>
    <row r="77" spans="1:5" s="496" customFormat="1" ht="30">
      <c r="A77" s="510" t="s">
        <v>572</v>
      </c>
      <c r="B77" s="529">
        <v>10.8</v>
      </c>
      <c r="C77" s="539">
        <v>5.5</v>
      </c>
      <c r="D77" s="499">
        <f t="shared" si="2"/>
        <v>50.92592592592592</v>
      </c>
      <c r="E77" s="497"/>
    </row>
    <row r="78" spans="1:5" s="496" customFormat="1" ht="15.75">
      <c r="A78" s="510" t="s">
        <v>568</v>
      </c>
      <c r="B78" s="500">
        <v>0.45</v>
      </c>
      <c r="C78" s="523">
        <v>0.038</v>
      </c>
      <c r="D78" s="499">
        <f t="shared" si="2"/>
        <v>8.444444444444445</v>
      </c>
      <c r="E78" s="497"/>
    </row>
    <row r="79" spans="1:5" s="496" customFormat="1" ht="28.5" customHeight="1">
      <c r="A79" s="510" t="s">
        <v>569</v>
      </c>
      <c r="B79" s="500">
        <v>0.24</v>
      </c>
      <c r="C79" s="523">
        <v>0.176</v>
      </c>
      <c r="D79" s="499">
        <f t="shared" si="2"/>
        <v>73.33333333333333</v>
      </c>
      <c r="E79" s="497"/>
    </row>
    <row r="80" spans="1:5" s="496" customFormat="1" ht="15.75">
      <c r="A80" s="502" t="s">
        <v>550</v>
      </c>
      <c r="B80" s="500">
        <v>0.64</v>
      </c>
      <c r="C80" s="500">
        <v>0.55</v>
      </c>
      <c r="D80" s="499">
        <f t="shared" si="2"/>
        <v>85.9375</v>
      </c>
      <c r="E80" s="497"/>
    </row>
    <row r="81" spans="1:5" s="496" customFormat="1" ht="15.75" hidden="1">
      <c r="A81" s="510" t="s">
        <v>94</v>
      </c>
      <c r="B81" s="500"/>
      <c r="C81" s="508"/>
      <c r="D81" s="499" t="e">
        <f t="shared" si="2"/>
        <v>#DIV/0!</v>
      </c>
      <c r="E81" s="497"/>
    </row>
    <row r="82" spans="1:5" s="496" customFormat="1" ht="15.75">
      <c r="A82" s="510" t="s">
        <v>568</v>
      </c>
      <c r="B82" s="500">
        <v>0.19</v>
      </c>
      <c r="C82" s="500">
        <v>0.208</v>
      </c>
      <c r="D82" s="499">
        <f t="shared" si="2"/>
        <v>109.4736842105263</v>
      </c>
      <c r="E82" s="497"/>
    </row>
    <row r="83" spans="1:5" s="496" customFormat="1" ht="18" customHeight="1">
      <c r="A83" s="510" t="s">
        <v>571</v>
      </c>
      <c r="B83" s="500">
        <v>0.45</v>
      </c>
      <c r="C83" s="500">
        <v>0.342</v>
      </c>
      <c r="D83" s="499">
        <f t="shared" si="2"/>
        <v>76</v>
      </c>
      <c r="E83" s="497"/>
    </row>
    <row r="84" spans="1:5" s="496" customFormat="1" ht="15.75">
      <c r="A84" s="502" t="s">
        <v>551</v>
      </c>
      <c r="B84" s="506">
        <v>1500</v>
      </c>
      <c r="C84" s="506">
        <v>650</v>
      </c>
      <c r="D84" s="499">
        <f t="shared" si="2"/>
        <v>43.333333333333336</v>
      </c>
      <c r="E84" s="497"/>
    </row>
    <row r="85" spans="1:5" s="496" customFormat="1" ht="15.75" hidden="1">
      <c r="A85" s="510" t="s">
        <v>94</v>
      </c>
      <c r="B85" s="506"/>
      <c r="C85" s="506"/>
      <c r="D85" s="499" t="e">
        <f t="shared" si="2"/>
        <v>#DIV/0!</v>
      </c>
      <c r="E85" s="497"/>
    </row>
    <row r="86" spans="1:5" s="496" customFormat="1" ht="45" hidden="1">
      <c r="A86" s="510" t="s">
        <v>95</v>
      </c>
      <c r="B86" s="506"/>
      <c r="C86" s="506"/>
      <c r="D86" s="499" t="e">
        <f t="shared" si="2"/>
        <v>#DIV/0!</v>
      </c>
      <c r="E86" s="497"/>
    </row>
    <row r="87" spans="1:5" s="496" customFormat="1" ht="18" customHeight="1">
      <c r="A87" s="510" t="s">
        <v>98</v>
      </c>
      <c r="B87" s="506">
        <v>1500</v>
      </c>
      <c r="C87" s="506">
        <v>650</v>
      </c>
      <c r="D87" s="499">
        <f t="shared" si="2"/>
        <v>43.333333333333336</v>
      </c>
      <c r="E87" s="497"/>
    </row>
    <row r="88" spans="1:5" s="496" customFormat="1" ht="30" hidden="1">
      <c r="A88" s="502" t="s">
        <v>165</v>
      </c>
      <c r="B88" s="494"/>
      <c r="C88" s="494"/>
      <c r="D88" s="499"/>
      <c r="E88" s="497"/>
    </row>
    <row r="89" spans="1:5" s="496" customFormat="1" ht="15" hidden="1">
      <c r="A89" s="510" t="s">
        <v>94</v>
      </c>
      <c r="B89" s="494"/>
      <c r="C89" s="494"/>
      <c r="D89" s="499"/>
      <c r="E89" s="497"/>
    </row>
    <row r="90" spans="1:5" s="496" customFormat="1" ht="45" hidden="1">
      <c r="A90" s="510" t="s">
        <v>95</v>
      </c>
      <c r="B90" s="494"/>
      <c r="C90" s="494"/>
      <c r="D90" s="499"/>
      <c r="E90" s="497"/>
    </row>
    <row r="91" spans="1:5" s="496" customFormat="1" ht="15" hidden="1">
      <c r="A91" s="510" t="s">
        <v>98</v>
      </c>
      <c r="B91" s="494"/>
      <c r="C91" s="494"/>
      <c r="D91" s="499"/>
      <c r="E91" s="497"/>
    </row>
    <row r="92" spans="1:5" s="496" customFormat="1" ht="20.25" customHeight="1">
      <c r="A92" s="688" t="s">
        <v>92</v>
      </c>
      <c r="B92" s="689"/>
      <c r="C92" s="689"/>
      <c r="D92" s="690"/>
      <c r="E92" s="536"/>
    </row>
    <row r="93" spans="1:5" s="496" customFormat="1" ht="15" customHeight="1">
      <c r="A93" s="502" t="s">
        <v>93</v>
      </c>
      <c r="B93" s="508">
        <v>178</v>
      </c>
      <c r="C93" s="506">
        <v>221</v>
      </c>
      <c r="D93" s="499">
        <f aca="true" t="shared" si="3" ref="D93:D117">C93/B93*100</f>
        <v>124.15730337078652</v>
      </c>
      <c r="E93" s="497"/>
    </row>
    <row r="94" spans="1:5" s="496" customFormat="1" ht="15" hidden="1">
      <c r="A94" s="510" t="s">
        <v>94</v>
      </c>
      <c r="B94" s="494"/>
      <c r="C94" s="493"/>
      <c r="D94" s="499" t="e">
        <f t="shared" si="3"/>
        <v>#DIV/0!</v>
      </c>
      <c r="E94" s="497"/>
    </row>
    <row r="95" spans="1:5" s="496" customFormat="1" ht="45" hidden="1">
      <c r="A95" s="510" t="s">
        <v>95</v>
      </c>
      <c r="B95" s="494"/>
      <c r="C95" s="493"/>
      <c r="D95" s="499" t="e">
        <f t="shared" si="3"/>
        <v>#DIV/0!</v>
      </c>
      <c r="E95" s="497"/>
    </row>
    <row r="96" spans="1:5" s="496" customFormat="1" ht="15">
      <c r="A96" s="510" t="s">
        <v>570</v>
      </c>
      <c r="B96" s="494">
        <v>100</v>
      </c>
      <c r="C96" s="511">
        <v>100</v>
      </c>
      <c r="D96" s="499">
        <f t="shared" si="3"/>
        <v>100</v>
      </c>
      <c r="E96" s="497"/>
    </row>
    <row r="97" spans="1:5" s="496" customFormat="1" ht="15.75">
      <c r="A97" s="510" t="s">
        <v>571</v>
      </c>
      <c r="B97" s="508">
        <v>78</v>
      </c>
      <c r="C97" s="506">
        <v>121</v>
      </c>
      <c r="D97" s="499">
        <f t="shared" si="3"/>
        <v>155.12820512820514</v>
      </c>
      <c r="E97" s="497"/>
    </row>
    <row r="98" spans="1:5" s="496" customFormat="1" ht="28.5" customHeight="1">
      <c r="A98" s="512" t="s">
        <v>99</v>
      </c>
      <c r="B98" s="508">
        <v>94</v>
      </c>
      <c r="C98" s="506">
        <v>91</v>
      </c>
      <c r="D98" s="499">
        <f t="shared" si="3"/>
        <v>96.80851063829788</v>
      </c>
      <c r="E98" s="497"/>
    </row>
    <row r="99" spans="1:5" s="496" customFormat="1" ht="15" hidden="1">
      <c r="A99" s="510" t="s">
        <v>94</v>
      </c>
      <c r="B99" s="494" t="e">
        <f>#REF!/#REF!*100</f>
        <v>#REF!</v>
      </c>
      <c r="C99" s="493"/>
      <c r="D99" s="499" t="e">
        <f t="shared" si="3"/>
        <v>#REF!</v>
      </c>
      <c r="E99" s="497"/>
    </row>
    <row r="100" spans="1:5" s="496" customFormat="1" ht="45" hidden="1">
      <c r="A100" s="510" t="s">
        <v>95</v>
      </c>
      <c r="B100" s="494" t="e">
        <f>#REF!/#REF!*100</f>
        <v>#REF!</v>
      </c>
      <c r="C100" s="493"/>
      <c r="D100" s="499" t="e">
        <f t="shared" si="3"/>
        <v>#REF!</v>
      </c>
      <c r="E100" s="497"/>
    </row>
    <row r="101" spans="1:5" s="496" customFormat="1" ht="15">
      <c r="A101" s="510" t="s">
        <v>570</v>
      </c>
      <c r="B101" s="494">
        <v>25</v>
      </c>
      <c r="C101" s="511">
        <v>25</v>
      </c>
      <c r="D101" s="499">
        <f t="shared" si="3"/>
        <v>100</v>
      </c>
      <c r="E101" s="497"/>
    </row>
    <row r="102" spans="1:5" s="496" customFormat="1" ht="15">
      <c r="A102" s="510" t="s">
        <v>571</v>
      </c>
      <c r="B102" s="494">
        <f>B98-B101</f>
        <v>69</v>
      </c>
      <c r="C102" s="511">
        <v>66</v>
      </c>
      <c r="D102" s="499">
        <f t="shared" si="3"/>
        <v>95.65217391304348</v>
      </c>
      <c r="E102" s="497"/>
    </row>
    <row r="103" spans="1:5" s="496" customFormat="1" ht="15">
      <c r="A103" s="502" t="s">
        <v>100</v>
      </c>
      <c r="B103" s="494">
        <v>0</v>
      </c>
      <c r="C103" s="493">
        <v>0</v>
      </c>
      <c r="D103" s="499"/>
      <c r="E103" s="497"/>
    </row>
    <row r="104" spans="1:5" s="496" customFormat="1" ht="15" hidden="1">
      <c r="A104" s="510" t="s">
        <v>94</v>
      </c>
      <c r="B104" s="494"/>
      <c r="C104" s="493"/>
      <c r="D104" s="499" t="e">
        <f t="shared" si="3"/>
        <v>#DIV/0!</v>
      </c>
      <c r="E104" s="497"/>
    </row>
    <row r="105" spans="1:5" s="496" customFormat="1" ht="45" hidden="1">
      <c r="A105" s="510" t="s">
        <v>95</v>
      </c>
      <c r="B105" s="494"/>
      <c r="C105" s="493"/>
      <c r="D105" s="499" t="e">
        <f t="shared" si="3"/>
        <v>#DIV/0!</v>
      </c>
      <c r="E105" s="497"/>
    </row>
    <row r="106" spans="1:5" s="496" customFormat="1" ht="15.75">
      <c r="A106" s="502" t="s">
        <v>101</v>
      </c>
      <c r="B106" s="508">
        <v>116</v>
      </c>
      <c r="C106" s="506">
        <v>120</v>
      </c>
      <c r="D106" s="499">
        <f t="shared" si="3"/>
        <v>103.44827586206897</v>
      </c>
      <c r="E106" s="497"/>
    </row>
    <row r="107" spans="1:5" s="496" customFormat="1" ht="15.75">
      <c r="A107" s="510" t="s">
        <v>571</v>
      </c>
      <c r="B107" s="508">
        <v>116</v>
      </c>
      <c r="C107" s="506">
        <v>120</v>
      </c>
      <c r="D107" s="499">
        <f t="shared" si="3"/>
        <v>103.44827586206897</v>
      </c>
      <c r="E107" s="497"/>
    </row>
    <row r="108" spans="1:5" s="496" customFormat="1" ht="15.75">
      <c r="A108" s="502" t="s">
        <v>102</v>
      </c>
      <c r="B108" s="508">
        <v>800</v>
      </c>
      <c r="C108" s="500">
        <v>798</v>
      </c>
      <c r="D108" s="499">
        <f t="shared" si="3"/>
        <v>99.75</v>
      </c>
      <c r="E108" s="497"/>
    </row>
    <row r="109" spans="1:5" s="496" customFormat="1" ht="30">
      <c r="A109" s="510" t="s">
        <v>572</v>
      </c>
      <c r="B109" s="508">
        <v>780</v>
      </c>
      <c r="C109" s="500">
        <v>780</v>
      </c>
      <c r="D109" s="499">
        <f t="shared" si="3"/>
        <v>100</v>
      </c>
      <c r="E109" s="497"/>
    </row>
    <row r="110" spans="1:5" s="496" customFormat="1" ht="15.75">
      <c r="A110" s="510" t="s">
        <v>571</v>
      </c>
      <c r="B110" s="508">
        <v>20</v>
      </c>
      <c r="C110" s="500">
        <v>18</v>
      </c>
      <c r="D110" s="499">
        <f t="shared" si="3"/>
        <v>90</v>
      </c>
      <c r="E110" s="497"/>
    </row>
    <row r="111" spans="1:5" s="496" customFormat="1" ht="18.75" customHeight="1">
      <c r="A111" s="513" t="s">
        <v>65</v>
      </c>
      <c r="B111" s="508">
        <v>15095320</v>
      </c>
      <c r="C111" s="506">
        <v>6011153.4</v>
      </c>
      <c r="D111" s="499">
        <f t="shared" si="3"/>
        <v>39.82130488124797</v>
      </c>
      <c r="E111" s="497"/>
    </row>
    <row r="112" spans="1:5" s="496" customFormat="1" ht="15.75">
      <c r="A112" s="513" t="s">
        <v>66</v>
      </c>
      <c r="B112" s="508">
        <v>598060</v>
      </c>
      <c r="C112" s="506">
        <v>297755</v>
      </c>
      <c r="D112" s="499">
        <f t="shared" si="3"/>
        <v>49.78681068789085</v>
      </c>
      <c r="E112" s="497"/>
    </row>
    <row r="113" spans="1:5" s="496" customFormat="1" ht="15" customHeight="1">
      <c r="A113" s="513" t="s">
        <v>67</v>
      </c>
      <c r="B113" s="508">
        <v>4043700</v>
      </c>
      <c r="C113" s="506">
        <v>1966900</v>
      </c>
      <c r="D113" s="499">
        <f t="shared" si="3"/>
        <v>48.64109602591686</v>
      </c>
      <c r="E113" s="497"/>
    </row>
    <row r="114" spans="1:6" s="496" customFormat="1" ht="45" customHeight="1">
      <c r="A114" s="513" t="s">
        <v>68</v>
      </c>
      <c r="B114" s="508">
        <v>49077</v>
      </c>
      <c r="C114" s="506">
        <v>20268.8</v>
      </c>
      <c r="D114" s="499">
        <f t="shared" si="3"/>
        <v>41.29999796238564</v>
      </c>
      <c r="E114" s="692"/>
      <c r="F114" s="693"/>
    </row>
    <row r="115" spans="1:5" s="496" customFormat="1" ht="29.25" customHeight="1">
      <c r="A115" s="513" t="s">
        <v>69</v>
      </c>
      <c r="B115" s="508">
        <v>2468950</v>
      </c>
      <c r="C115" s="506">
        <v>724000</v>
      </c>
      <c r="D115" s="499">
        <f t="shared" si="3"/>
        <v>29.324206646550156</v>
      </c>
      <c r="E115" s="497"/>
    </row>
    <row r="116" spans="1:5" s="496" customFormat="1" ht="30" customHeight="1">
      <c r="A116" s="513" t="s">
        <v>71</v>
      </c>
      <c r="B116" s="508">
        <v>2169400</v>
      </c>
      <c r="C116" s="506">
        <v>1323334</v>
      </c>
      <c r="D116" s="499">
        <f t="shared" si="3"/>
        <v>61</v>
      </c>
      <c r="E116" s="497"/>
    </row>
    <row r="117" spans="1:5" s="496" customFormat="1" ht="30" customHeight="1">
      <c r="A117" s="513" t="s">
        <v>75</v>
      </c>
      <c r="B117" s="508">
        <v>250000</v>
      </c>
      <c r="C117" s="506">
        <v>21083</v>
      </c>
      <c r="D117" s="499">
        <f t="shared" si="3"/>
        <v>8.433200000000001</v>
      </c>
      <c r="E117" s="497"/>
    </row>
    <row r="118" spans="1:5" s="496" customFormat="1" ht="18.75" customHeight="1">
      <c r="A118" s="688" t="s">
        <v>7</v>
      </c>
      <c r="B118" s="689"/>
      <c r="C118" s="689"/>
      <c r="D118" s="690"/>
      <c r="E118" s="536"/>
    </row>
    <row r="119" spans="1:5" s="496" customFormat="1" ht="30">
      <c r="A119" s="502" t="s">
        <v>8</v>
      </c>
      <c r="B119" s="505">
        <v>3.1</v>
      </c>
      <c r="C119" s="505">
        <v>3.02</v>
      </c>
      <c r="D119" s="499">
        <f aca="true" t="shared" si="4" ref="D119:D124">C119/B119*100</f>
        <v>97.41935483870967</v>
      </c>
      <c r="E119" s="497"/>
    </row>
    <row r="120" spans="1:5" s="496" customFormat="1" ht="15">
      <c r="A120" s="492" t="s">
        <v>9</v>
      </c>
      <c r="B120" s="494"/>
      <c r="C120" s="493"/>
      <c r="D120" s="499"/>
      <c r="E120" s="540"/>
    </row>
    <row r="121" spans="1:5" s="543" customFormat="1" ht="15.75">
      <c r="A121" s="541" t="s">
        <v>10</v>
      </c>
      <c r="B121" s="523">
        <v>7.3</v>
      </c>
      <c r="C121" s="523">
        <v>6.988</v>
      </c>
      <c r="D121" s="499">
        <f t="shared" si="4"/>
        <v>95.72602739726028</v>
      </c>
      <c r="E121" s="542"/>
    </row>
    <row r="122" spans="1:5" s="496" customFormat="1" ht="28.5" customHeight="1">
      <c r="A122" s="502" t="s">
        <v>11</v>
      </c>
      <c r="B122" s="508">
        <v>0</v>
      </c>
      <c r="C122" s="501">
        <v>0</v>
      </c>
      <c r="D122" s="499">
        <v>0</v>
      </c>
      <c r="E122" s="497"/>
    </row>
    <row r="123" spans="1:5" s="496" customFormat="1" ht="27.75" customHeight="1">
      <c r="A123" s="502" t="s">
        <v>12</v>
      </c>
      <c r="B123" s="505">
        <v>2.68</v>
      </c>
      <c r="C123" s="503">
        <v>2.693</v>
      </c>
      <c r="D123" s="499">
        <f t="shared" si="4"/>
        <v>100.48507462686567</v>
      </c>
      <c r="E123" s="497"/>
    </row>
    <row r="124" spans="1:5" s="496" customFormat="1" ht="29.25" customHeight="1">
      <c r="A124" s="502" t="s">
        <v>13</v>
      </c>
      <c r="B124" s="505">
        <v>2.2</v>
      </c>
      <c r="C124" s="503">
        <v>1.6</v>
      </c>
      <c r="D124" s="499">
        <f t="shared" si="4"/>
        <v>72.72727272727273</v>
      </c>
      <c r="E124" s="497"/>
    </row>
    <row r="125" spans="1:5" s="496" customFormat="1" ht="18" customHeight="1">
      <c r="A125" s="688" t="s">
        <v>547</v>
      </c>
      <c r="B125" s="689"/>
      <c r="C125" s="689"/>
      <c r="D125" s="690"/>
      <c r="E125" s="540"/>
    </row>
    <row r="126" spans="1:5" s="496" customFormat="1" ht="27" customHeight="1">
      <c r="A126" s="510" t="s">
        <v>12</v>
      </c>
      <c r="B126" s="508">
        <v>0.69</v>
      </c>
      <c r="C126" s="508">
        <v>0.63</v>
      </c>
      <c r="D126" s="499">
        <f aca="true" t="shared" si="5" ref="D126:D152">C126/B126*100</f>
        <v>91.30434782608697</v>
      </c>
      <c r="E126" s="497"/>
    </row>
    <row r="127" spans="1:5" s="496" customFormat="1" ht="26.25" customHeight="1">
      <c r="A127" s="510" t="s">
        <v>13</v>
      </c>
      <c r="B127" s="505">
        <v>0.68</v>
      </c>
      <c r="C127" s="505">
        <v>0.475</v>
      </c>
      <c r="D127" s="499">
        <f t="shared" si="5"/>
        <v>69.85294117647058</v>
      </c>
      <c r="E127" s="497"/>
    </row>
    <row r="128" spans="1:5" s="496" customFormat="1" ht="46.5" customHeight="1">
      <c r="A128" s="502" t="s">
        <v>15</v>
      </c>
      <c r="B128" s="508">
        <v>75</v>
      </c>
      <c r="C128" s="501">
        <v>63.1</v>
      </c>
      <c r="D128" s="499">
        <f t="shared" si="5"/>
        <v>84.13333333333334</v>
      </c>
      <c r="E128" s="497"/>
    </row>
    <row r="129" spans="1:5" s="496" customFormat="1" ht="15">
      <c r="A129" s="688" t="s">
        <v>546</v>
      </c>
      <c r="B129" s="689"/>
      <c r="C129" s="689"/>
      <c r="D129" s="690"/>
      <c r="E129" s="536"/>
    </row>
    <row r="130" spans="1:5" s="496" customFormat="1" ht="30">
      <c r="A130" s="502" t="s">
        <v>17</v>
      </c>
      <c r="B130" s="508">
        <v>46</v>
      </c>
      <c r="C130" s="500">
        <v>15.992</v>
      </c>
      <c r="D130" s="499">
        <f t="shared" si="5"/>
        <v>34.76521739130435</v>
      </c>
      <c r="E130" s="497"/>
    </row>
    <row r="131" spans="1:5" s="496" customFormat="1" ht="41.25" customHeight="1">
      <c r="A131" s="502" t="s">
        <v>18</v>
      </c>
      <c r="B131" s="508">
        <v>33.7</v>
      </c>
      <c r="C131" s="500">
        <v>15.992</v>
      </c>
      <c r="D131" s="499">
        <f t="shared" si="5"/>
        <v>47.454005934718104</v>
      </c>
      <c r="E131" s="497"/>
    </row>
    <row r="132" spans="1:5" s="496" customFormat="1" ht="15" hidden="1">
      <c r="A132" s="502" t="s">
        <v>19</v>
      </c>
      <c r="B132" s="494"/>
      <c r="C132" s="493"/>
      <c r="D132" s="499" t="e">
        <f t="shared" si="5"/>
        <v>#DIV/0!</v>
      </c>
      <c r="E132" s="497"/>
    </row>
    <row r="133" spans="1:5" s="496" customFormat="1" ht="15" hidden="1">
      <c r="A133" s="502" t="s">
        <v>20</v>
      </c>
      <c r="B133" s="494"/>
      <c r="C133" s="493"/>
      <c r="D133" s="499" t="e">
        <f t="shared" si="5"/>
        <v>#DIV/0!</v>
      </c>
      <c r="E133" s="497"/>
    </row>
    <row r="134" spans="1:5" s="496" customFormat="1" ht="30" hidden="1">
      <c r="A134" s="502" t="s">
        <v>21</v>
      </c>
      <c r="B134" s="494"/>
      <c r="C134" s="493"/>
      <c r="D134" s="499" t="e">
        <f t="shared" si="5"/>
        <v>#DIV/0!</v>
      </c>
      <c r="E134" s="497"/>
    </row>
    <row r="135" spans="1:5" s="496" customFormat="1" ht="32.25" customHeight="1">
      <c r="A135" s="502" t="s">
        <v>22</v>
      </c>
      <c r="B135" s="505">
        <v>24.36</v>
      </c>
      <c r="C135" s="505">
        <v>23.86</v>
      </c>
      <c r="D135" s="499">
        <f t="shared" si="5"/>
        <v>97.94745484400657</v>
      </c>
      <c r="E135" s="497"/>
    </row>
    <row r="136" spans="1:5" s="496" customFormat="1" ht="18.75" customHeight="1">
      <c r="A136" s="688" t="s">
        <v>545</v>
      </c>
      <c r="B136" s="689"/>
      <c r="C136" s="689"/>
      <c r="D136" s="690"/>
      <c r="E136" s="536"/>
    </row>
    <row r="137" spans="1:6" s="496" customFormat="1" ht="15.75">
      <c r="A137" s="502" t="s">
        <v>32</v>
      </c>
      <c r="B137" s="508">
        <v>10.6</v>
      </c>
      <c r="C137" s="501">
        <v>10.6</v>
      </c>
      <c r="D137" s="499">
        <f t="shared" si="5"/>
        <v>100</v>
      </c>
      <c r="E137" s="497"/>
      <c r="F137" s="544"/>
    </row>
    <row r="138" spans="1:5" s="496" customFormat="1" ht="15.75">
      <c r="A138" s="502" t="s">
        <v>105</v>
      </c>
      <c r="B138" s="508">
        <v>693</v>
      </c>
      <c r="C138" s="501">
        <v>693</v>
      </c>
      <c r="D138" s="499">
        <f t="shared" si="5"/>
        <v>100</v>
      </c>
      <c r="E138" s="497"/>
    </row>
    <row r="139" spans="1:5" s="496" customFormat="1" ht="36.75" customHeight="1">
      <c r="A139" s="502" t="s">
        <v>46</v>
      </c>
      <c r="B139" s="508">
        <v>21.9</v>
      </c>
      <c r="C139" s="501">
        <v>21.9</v>
      </c>
      <c r="D139" s="499">
        <f t="shared" si="5"/>
        <v>100</v>
      </c>
      <c r="E139" s="497"/>
    </row>
    <row r="140" spans="1:5" s="496" customFormat="1" ht="15.75">
      <c r="A140" s="502" t="s">
        <v>33</v>
      </c>
      <c r="B140" s="508">
        <v>3.5</v>
      </c>
      <c r="C140" s="508">
        <v>3.5</v>
      </c>
      <c r="D140" s="499">
        <f t="shared" si="5"/>
        <v>100</v>
      </c>
      <c r="E140" s="497"/>
    </row>
    <row r="141" spans="1:5" s="496" customFormat="1" ht="30">
      <c r="A141" s="502" t="s">
        <v>34</v>
      </c>
      <c r="B141" s="508">
        <v>9</v>
      </c>
      <c r="C141" s="501">
        <v>9</v>
      </c>
      <c r="D141" s="499">
        <f t="shared" si="5"/>
        <v>100</v>
      </c>
      <c r="E141" s="497"/>
    </row>
    <row r="142" spans="1:5" s="496" customFormat="1" ht="30">
      <c r="A142" s="502" t="s">
        <v>89</v>
      </c>
      <c r="B142" s="508">
        <v>1314</v>
      </c>
      <c r="C142" s="501">
        <v>1314</v>
      </c>
      <c r="D142" s="499">
        <f t="shared" si="5"/>
        <v>100</v>
      </c>
      <c r="E142" s="497"/>
    </row>
    <row r="143" spans="1:5" s="496" customFormat="1" ht="45" hidden="1">
      <c r="A143" s="502" t="s">
        <v>47</v>
      </c>
      <c r="B143" s="508"/>
      <c r="C143" s="501"/>
      <c r="D143" s="499" t="e">
        <f t="shared" si="5"/>
        <v>#DIV/0!</v>
      </c>
      <c r="E143" s="497"/>
    </row>
    <row r="144" spans="1:5" s="496" customFormat="1" ht="30">
      <c r="A144" s="502" t="s">
        <v>24</v>
      </c>
      <c r="B144" s="508">
        <v>556</v>
      </c>
      <c r="C144" s="501">
        <v>541</v>
      </c>
      <c r="D144" s="499">
        <f t="shared" si="5"/>
        <v>97.3021582733813</v>
      </c>
      <c r="E144" s="497"/>
    </row>
    <row r="145" spans="1:5" s="496" customFormat="1" ht="30">
      <c r="A145" s="502" t="s">
        <v>104</v>
      </c>
      <c r="B145" s="501">
        <v>2589</v>
      </c>
      <c r="C145" s="506">
        <v>2589</v>
      </c>
      <c r="D145" s="499">
        <f t="shared" si="5"/>
        <v>100</v>
      </c>
      <c r="E145" s="497"/>
    </row>
    <row r="146" spans="1:5" s="496" customFormat="1" ht="42" customHeight="1">
      <c r="A146" s="502" t="s">
        <v>171</v>
      </c>
      <c r="B146" s="506">
        <v>1350</v>
      </c>
      <c r="C146" s="506">
        <v>1714</v>
      </c>
      <c r="D146" s="499">
        <f t="shared" si="5"/>
        <v>126.96296296296296</v>
      </c>
      <c r="E146" s="497"/>
    </row>
    <row r="147" spans="1:5" s="496" customFormat="1" ht="17.25" customHeight="1">
      <c r="A147" s="502" t="s">
        <v>106</v>
      </c>
      <c r="B147" s="508">
        <v>37.07</v>
      </c>
      <c r="C147" s="508">
        <v>44.86</v>
      </c>
      <c r="D147" s="499">
        <f t="shared" si="5"/>
        <v>121.01429727542488</v>
      </c>
      <c r="E147" s="497"/>
    </row>
    <row r="148" spans="1:5" s="496" customFormat="1" ht="43.5" customHeight="1">
      <c r="A148" s="514" t="s">
        <v>566</v>
      </c>
      <c r="B148" s="508">
        <v>3691</v>
      </c>
      <c r="C148" s="506">
        <f>C149+C150+C151+C152</f>
        <v>4622</v>
      </c>
      <c r="D148" s="499">
        <f t="shared" si="5"/>
        <v>125.22351666215117</v>
      </c>
      <c r="E148" s="497"/>
    </row>
    <row r="149" spans="1:5" s="496" customFormat="1" ht="30">
      <c r="A149" s="510" t="s">
        <v>77</v>
      </c>
      <c r="B149" s="508">
        <v>35</v>
      </c>
      <c r="C149" s="506">
        <v>30</v>
      </c>
      <c r="D149" s="499">
        <f t="shared" si="5"/>
        <v>85.71428571428571</v>
      </c>
      <c r="E149" s="497"/>
    </row>
    <row r="150" spans="1:5" s="496" customFormat="1" ht="30">
      <c r="A150" s="510" t="s">
        <v>78</v>
      </c>
      <c r="B150" s="508">
        <v>76</v>
      </c>
      <c r="C150" s="506">
        <v>70</v>
      </c>
      <c r="D150" s="499">
        <f t="shared" si="5"/>
        <v>92.10526315789474</v>
      </c>
      <c r="E150" s="497"/>
    </row>
    <row r="151" spans="1:5" s="496" customFormat="1" ht="30">
      <c r="A151" s="510" t="s">
        <v>79</v>
      </c>
      <c r="B151" s="508">
        <v>1020</v>
      </c>
      <c r="C151" s="506">
        <v>1153</v>
      </c>
      <c r="D151" s="499">
        <f t="shared" si="5"/>
        <v>113.0392156862745</v>
      </c>
      <c r="E151" s="497"/>
    </row>
    <row r="152" spans="1:5" s="496" customFormat="1" ht="18" customHeight="1">
      <c r="A152" s="510" t="s">
        <v>183</v>
      </c>
      <c r="B152" s="508">
        <v>2560</v>
      </c>
      <c r="C152" s="506">
        <v>3369</v>
      </c>
      <c r="D152" s="499">
        <f t="shared" si="5"/>
        <v>131.6015625</v>
      </c>
      <c r="E152" s="497"/>
    </row>
    <row r="153" spans="1:4" s="496" customFormat="1" ht="15">
      <c r="A153" s="688" t="s">
        <v>138</v>
      </c>
      <c r="B153" s="689"/>
      <c r="C153" s="689"/>
      <c r="D153" s="689"/>
    </row>
    <row r="154" spans="1:4" s="496" customFormat="1" ht="27.75" customHeight="1">
      <c r="A154" s="502" t="s">
        <v>139</v>
      </c>
      <c r="B154" s="508">
        <v>47.06</v>
      </c>
      <c r="C154" s="501">
        <f>C155/65812*1000</f>
        <v>59.09256670516015</v>
      </c>
      <c r="D154" s="499">
        <f aca="true" t="shared" si="6" ref="D154:D159">C154/B154*100</f>
        <v>125.56856503433946</v>
      </c>
    </row>
    <row r="155" spans="1:9" s="496" customFormat="1" ht="30">
      <c r="A155" s="502" t="s">
        <v>158</v>
      </c>
      <c r="B155" s="508">
        <v>3101</v>
      </c>
      <c r="C155" s="506">
        <f>C156+C157</f>
        <v>3889</v>
      </c>
      <c r="D155" s="499">
        <f t="shared" si="6"/>
        <v>125.41115769106739</v>
      </c>
      <c r="F155" s="497"/>
      <c r="G155" s="545"/>
      <c r="H155" s="545"/>
      <c r="I155" s="545"/>
    </row>
    <row r="156" spans="1:9" s="496" customFormat="1" ht="14.25" customHeight="1">
      <c r="A156" s="502" t="s">
        <v>575</v>
      </c>
      <c r="B156" s="508">
        <v>541</v>
      </c>
      <c r="C156" s="506">
        <v>520</v>
      </c>
      <c r="D156" s="499">
        <f t="shared" si="6"/>
        <v>96.11829944547135</v>
      </c>
      <c r="E156" s="681"/>
      <c r="F156" s="682"/>
      <c r="G156" s="516"/>
      <c r="H156" s="517"/>
      <c r="I156" s="545"/>
    </row>
    <row r="157" spans="1:9" s="496" customFormat="1" ht="14.25" customHeight="1">
      <c r="A157" s="502" t="s">
        <v>574</v>
      </c>
      <c r="B157" s="508">
        <v>2560</v>
      </c>
      <c r="C157" s="506">
        <v>3369</v>
      </c>
      <c r="D157" s="499">
        <f t="shared" si="6"/>
        <v>131.6015625</v>
      </c>
      <c r="E157" s="681"/>
      <c r="F157" s="682"/>
      <c r="G157" s="545"/>
      <c r="H157" s="545"/>
      <c r="I157" s="545"/>
    </row>
    <row r="158" spans="1:10" s="496" customFormat="1" ht="71.25" customHeight="1">
      <c r="A158" s="502" t="s">
        <v>573</v>
      </c>
      <c r="B158" s="508">
        <v>20.74</v>
      </c>
      <c r="C158" s="501">
        <v>17.4</v>
      </c>
      <c r="D158" s="499">
        <f t="shared" si="6"/>
        <v>83.89585342333655</v>
      </c>
      <c r="E158" s="686"/>
      <c r="F158" s="687"/>
      <c r="G158" s="546"/>
      <c r="H158" s="546"/>
      <c r="I158" s="546"/>
      <c r="J158" s="546"/>
    </row>
    <row r="159" spans="1:4" s="496" customFormat="1" ht="76.5" customHeight="1">
      <c r="A159" s="502" t="s">
        <v>141</v>
      </c>
      <c r="B159" s="508">
        <v>184.84</v>
      </c>
      <c r="C159" s="501">
        <v>0</v>
      </c>
      <c r="D159" s="499">
        <f t="shared" si="6"/>
        <v>0</v>
      </c>
    </row>
    <row r="160" spans="1:4" s="496" customFormat="1" ht="13.5" customHeight="1">
      <c r="A160" s="688" t="s">
        <v>80</v>
      </c>
      <c r="B160" s="689"/>
      <c r="C160" s="689"/>
      <c r="D160" s="690"/>
    </row>
    <row r="161" spans="1:5" s="496" customFormat="1" ht="15.75">
      <c r="A161" s="502" t="s">
        <v>552</v>
      </c>
      <c r="B161" s="501">
        <v>153.2</v>
      </c>
      <c r="C161" s="501">
        <v>153.2</v>
      </c>
      <c r="D161" s="499">
        <f>C161/B161*100</f>
        <v>100</v>
      </c>
      <c r="E161" s="497"/>
    </row>
    <row r="162" spans="1:5" s="496" customFormat="1" ht="15.75">
      <c r="A162" s="502" t="s">
        <v>553</v>
      </c>
      <c r="B162" s="501">
        <v>456.5</v>
      </c>
      <c r="C162" s="501">
        <v>396.534</v>
      </c>
      <c r="D162" s="499">
        <f aca="true" t="shared" si="7" ref="D162:D168">C162/B162*100</f>
        <v>86.86396495071193</v>
      </c>
      <c r="E162" s="497"/>
    </row>
    <row r="163" spans="1:5" s="496" customFormat="1" ht="15.75">
      <c r="A163" s="502" t="s">
        <v>554</v>
      </c>
      <c r="B163" s="501">
        <v>110</v>
      </c>
      <c r="C163" s="501">
        <v>71.91</v>
      </c>
      <c r="D163" s="499">
        <f t="shared" si="7"/>
        <v>65.37272727272727</v>
      </c>
      <c r="E163" s="497"/>
    </row>
    <row r="164" spans="1:5" s="496" customFormat="1" ht="30">
      <c r="A164" s="502" t="s">
        <v>555</v>
      </c>
      <c r="B164" s="508">
        <v>252</v>
      </c>
      <c r="C164" s="508">
        <v>252</v>
      </c>
      <c r="D164" s="499">
        <f t="shared" si="7"/>
        <v>100</v>
      </c>
      <c r="E164" s="497"/>
    </row>
    <row r="165" spans="1:5" s="496" customFormat="1" ht="15.75">
      <c r="A165" s="510" t="s">
        <v>556</v>
      </c>
      <c r="B165" s="508">
        <v>98.88</v>
      </c>
      <c r="C165" s="508">
        <v>98</v>
      </c>
      <c r="D165" s="499">
        <f t="shared" si="7"/>
        <v>99.11003236245955</v>
      </c>
      <c r="E165" s="547"/>
    </row>
    <row r="166" spans="1:5" s="496" customFormat="1" ht="45">
      <c r="A166" s="509" t="s">
        <v>85</v>
      </c>
      <c r="B166" s="501">
        <v>98</v>
      </c>
      <c r="C166" s="501">
        <v>93.92</v>
      </c>
      <c r="D166" s="499">
        <f t="shared" si="7"/>
        <v>95.83673469387756</v>
      </c>
      <c r="E166" s="497"/>
    </row>
    <row r="167" spans="1:5" s="496" customFormat="1" ht="33" customHeight="1">
      <c r="A167" s="509" t="s">
        <v>90</v>
      </c>
      <c r="B167" s="501">
        <v>895</v>
      </c>
      <c r="C167" s="501">
        <v>845.5</v>
      </c>
      <c r="D167" s="499">
        <f t="shared" si="7"/>
        <v>94.46927374301676</v>
      </c>
      <c r="E167" s="497"/>
    </row>
    <row r="168" spans="1:5" s="496" customFormat="1" ht="33" customHeight="1">
      <c r="A168" s="509" t="s">
        <v>543</v>
      </c>
      <c r="B168" s="501">
        <v>142</v>
      </c>
      <c r="C168" s="501">
        <v>138.3</v>
      </c>
      <c r="D168" s="499">
        <f t="shared" si="7"/>
        <v>97.3943661971831</v>
      </c>
      <c r="E168" s="497"/>
    </row>
    <row r="169" spans="1:5" s="496" customFormat="1" ht="15">
      <c r="A169" s="688" t="s">
        <v>173</v>
      </c>
      <c r="B169" s="689"/>
      <c r="C169" s="689"/>
      <c r="D169" s="690"/>
      <c r="E169" s="536"/>
    </row>
    <row r="170" spans="1:5" s="496" customFormat="1" ht="31.5" customHeight="1">
      <c r="A170" s="509" t="s">
        <v>557</v>
      </c>
      <c r="B170" s="508">
        <v>44</v>
      </c>
      <c r="C170" s="501">
        <v>44</v>
      </c>
      <c r="D170" s="499">
        <f>C170/B170*100</f>
        <v>100</v>
      </c>
      <c r="E170" s="497"/>
    </row>
    <row r="171" spans="1:5" s="496" customFormat="1" ht="21.75" customHeight="1">
      <c r="A171" s="509" t="s">
        <v>180</v>
      </c>
      <c r="B171" s="508">
        <v>10</v>
      </c>
      <c r="C171" s="501">
        <v>0</v>
      </c>
      <c r="D171" s="499">
        <f>C171/B171*100</f>
        <v>0</v>
      </c>
      <c r="E171" s="497"/>
    </row>
    <row r="172" spans="1:5" s="496" customFormat="1" ht="21" customHeight="1">
      <c r="A172" s="509" t="s">
        <v>175</v>
      </c>
      <c r="B172" s="508">
        <v>1700</v>
      </c>
      <c r="C172" s="501">
        <v>601</v>
      </c>
      <c r="D172" s="499">
        <f>C172/B172*100</f>
        <v>35.35294117647059</v>
      </c>
      <c r="E172" s="497"/>
    </row>
    <row r="173" spans="1:5" s="496" customFormat="1" ht="30">
      <c r="A173" s="509" t="s">
        <v>176</v>
      </c>
      <c r="B173" s="508">
        <v>0</v>
      </c>
      <c r="C173" s="501">
        <v>0</v>
      </c>
      <c r="D173" s="499"/>
      <c r="E173" s="497"/>
    </row>
    <row r="174" spans="1:5" s="496" customFormat="1" ht="15">
      <c r="A174" s="688" t="s">
        <v>86</v>
      </c>
      <c r="B174" s="689"/>
      <c r="C174" s="689"/>
      <c r="D174" s="690"/>
      <c r="E174" s="536"/>
    </row>
    <row r="175" spans="1:5" s="496" customFormat="1" ht="45">
      <c r="A175" s="509" t="s">
        <v>88</v>
      </c>
      <c r="B175" s="494">
        <v>0.07</v>
      </c>
      <c r="C175" s="494">
        <v>0.07</v>
      </c>
      <c r="D175" s="499">
        <f>C175/B175*100</f>
        <v>100</v>
      </c>
      <c r="E175" s="497"/>
    </row>
    <row r="176" s="496" customFormat="1" ht="15">
      <c r="B176" s="527"/>
    </row>
    <row r="179" spans="1:4" ht="18.75">
      <c r="A179" s="518" t="s">
        <v>583</v>
      </c>
      <c r="B179" s="691"/>
      <c r="C179" s="691"/>
      <c r="D179" s="691"/>
    </row>
    <row r="180" ht="18.75">
      <c r="A180" s="515" t="s">
        <v>584</v>
      </c>
    </row>
    <row r="181" spans="1:4" ht="16.5" customHeight="1">
      <c r="A181" s="515" t="s">
        <v>585</v>
      </c>
      <c r="C181" s="683" t="s">
        <v>586</v>
      </c>
      <c r="D181" s="684"/>
    </row>
    <row r="182" spans="1:5" ht="16.5" customHeight="1">
      <c r="A182" s="515"/>
      <c r="C182" s="519"/>
      <c r="D182" s="520"/>
      <c r="E182" s="548"/>
    </row>
    <row r="183" ht="16.5" customHeight="1"/>
  </sheetData>
  <sheetProtection/>
  <mergeCells count="26">
    <mergeCell ref="A2:D2"/>
    <mergeCell ref="A3:D3"/>
    <mergeCell ref="A5:D5"/>
    <mergeCell ref="A8:D8"/>
    <mergeCell ref="E157:F157"/>
    <mergeCell ref="A9:D9"/>
    <mergeCell ref="A11:A12"/>
    <mergeCell ref="D11:D12"/>
    <mergeCell ref="A29:D29"/>
    <mergeCell ref="A52:D52"/>
    <mergeCell ref="A129:D129"/>
    <mergeCell ref="A92:D92"/>
    <mergeCell ref="A118:D118"/>
    <mergeCell ref="A136:D136"/>
    <mergeCell ref="A153:D153"/>
    <mergeCell ref="A125:D125"/>
    <mergeCell ref="E156:F156"/>
    <mergeCell ref="C181:D181"/>
    <mergeCell ref="B1:D1"/>
    <mergeCell ref="B4:D4"/>
    <mergeCell ref="E158:F158"/>
    <mergeCell ref="A160:D160"/>
    <mergeCell ref="A169:D169"/>
    <mergeCell ref="A174:D174"/>
    <mergeCell ref="B179:D179"/>
    <mergeCell ref="E114:F114"/>
  </mergeCells>
  <printOptions/>
  <pageMargins left="1.1811023622047245" right="0.3937007874015748" top="0.7874015748031497" bottom="0.7874015748031497" header="0" footer="0"/>
  <pageSetup horizontalDpi="600" verticalDpi="600" orientation="portrait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5"/>
  <sheetViews>
    <sheetView zoomScale="80" zoomScaleNormal="80" workbookViewId="0" topLeftCell="A1">
      <selection activeCell="A10" sqref="A10:F11"/>
    </sheetView>
  </sheetViews>
  <sheetFormatPr defaultColWidth="9.00390625" defaultRowHeight="12.75"/>
  <cols>
    <col min="1" max="1" width="51.25390625" style="41" customWidth="1"/>
    <col min="2" max="2" width="9.375" style="41" customWidth="1"/>
    <col min="3" max="3" width="10.375" style="41" customWidth="1"/>
    <col min="4" max="4" width="10.25390625" style="41" customWidth="1"/>
    <col min="5" max="5" width="10.00390625" style="41" customWidth="1"/>
    <col min="6" max="6" width="9.00390625" style="41" customWidth="1"/>
    <col min="7" max="16384" width="9.125" style="41" customWidth="1"/>
  </cols>
  <sheetData>
    <row r="1" spans="1:6" ht="20.25" customHeight="1">
      <c r="A1" s="40"/>
      <c r="B1" s="556" t="s">
        <v>108</v>
      </c>
      <c r="C1" s="556"/>
      <c r="D1" s="556"/>
      <c r="E1" s="556"/>
      <c r="F1" s="556"/>
    </row>
    <row r="2" spans="1:6" ht="20.25" customHeight="1">
      <c r="A2" s="40"/>
      <c r="B2" s="556" t="s">
        <v>169</v>
      </c>
      <c r="C2" s="556"/>
      <c r="D2" s="556"/>
      <c r="E2" s="556"/>
      <c r="F2" s="556"/>
    </row>
    <row r="3" spans="1:6" ht="21.75" customHeight="1">
      <c r="A3" s="40"/>
      <c r="B3" s="556" t="s">
        <v>109</v>
      </c>
      <c r="C3" s="556"/>
      <c r="D3" s="556"/>
      <c r="E3" s="556"/>
      <c r="F3" s="556"/>
    </row>
    <row r="4" spans="1:6" ht="20.25" customHeight="1">
      <c r="A4" s="40"/>
      <c r="B4" s="556" t="s">
        <v>110</v>
      </c>
      <c r="C4" s="556"/>
      <c r="D4" s="556"/>
      <c r="E4" s="556"/>
      <c r="F4" s="556"/>
    </row>
    <row r="5" spans="1:6" ht="20.25" customHeight="1">
      <c r="A5" s="40"/>
      <c r="B5" s="556" t="s">
        <v>178</v>
      </c>
      <c r="C5" s="556"/>
      <c r="D5" s="556"/>
      <c r="E5" s="556"/>
      <c r="F5" s="556"/>
    </row>
    <row r="6" spans="1:6" ht="15.75">
      <c r="A6" s="40"/>
      <c r="B6" s="40"/>
      <c r="C6" s="40"/>
      <c r="D6" s="40"/>
      <c r="E6" s="40"/>
      <c r="F6" s="40"/>
    </row>
    <row r="7" spans="1:6" ht="15.75">
      <c r="A7" s="40"/>
      <c r="B7" s="40"/>
      <c r="C7" s="40"/>
      <c r="D7" s="40"/>
      <c r="E7" s="40"/>
      <c r="F7" s="40"/>
    </row>
    <row r="8" spans="1:6" ht="15.75">
      <c r="A8" s="40"/>
      <c r="B8" s="40"/>
      <c r="C8" s="40"/>
      <c r="D8" s="40"/>
      <c r="E8" s="40"/>
      <c r="F8" s="40"/>
    </row>
    <row r="9" spans="1:6" ht="20.25">
      <c r="A9" s="549" t="s">
        <v>111</v>
      </c>
      <c r="B9" s="549"/>
      <c r="C9" s="549"/>
      <c r="D9" s="549"/>
      <c r="E9" s="549"/>
      <c r="F9" s="549"/>
    </row>
    <row r="10" spans="1:6" ht="22.5" customHeight="1">
      <c r="A10" s="550" t="s">
        <v>166</v>
      </c>
      <c r="B10" s="550"/>
      <c r="C10" s="550"/>
      <c r="D10" s="550"/>
      <c r="E10" s="550"/>
      <c r="F10" s="550"/>
    </row>
    <row r="11" spans="1:6" ht="23.25" customHeight="1">
      <c r="A11" s="550"/>
      <c r="B11" s="550"/>
      <c r="C11" s="550"/>
      <c r="D11" s="550"/>
      <c r="E11" s="550"/>
      <c r="F11" s="550"/>
    </row>
    <row r="12" spans="1:6" ht="15.75">
      <c r="A12" s="40"/>
      <c r="B12" s="40"/>
      <c r="C12" s="40"/>
      <c r="D12" s="40"/>
      <c r="E12" s="40"/>
      <c r="F12" s="40"/>
    </row>
    <row r="13" ht="13.5" thickBot="1"/>
    <row r="14" spans="1:6" ht="13.5" thickBot="1">
      <c r="A14" s="552" t="s">
        <v>0</v>
      </c>
      <c r="B14" s="43" t="s">
        <v>54</v>
      </c>
      <c r="C14" s="42">
        <v>2011</v>
      </c>
      <c r="D14" s="554" t="s">
        <v>57</v>
      </c>
      <c r="E14" s="44" t="s">
        <v>167</v>
      </c>
      <c r="F14" s="554" t="s">
        <v>168</v>
      </c>
    </row>
    <row r="15" spans="1:6" ht="27.75" customHeight="1" thickBot="1">
      <c r="A15" s="553"/>
      <c r="B15" s="43" t="s">
        <v>1</v>
      </c>
      <c r="C15" s="43" t="s">
        <v>25</v>
      </c>
      <c r="D15" s="555"/>
      <c r="E15" s="42" t="s">
        <v>26</v>
      </c>
      <c r="F15" s="555"/>
    </row>
    <row r="16" spans="1:6" ht="30" customHeight="1">
      <c r="A16" s="1" t="s">
        <v>51</v>
      </c>
      <c r="B16" s="54">
        <v>63.768</v>
      </c>
      <c r="C16" s="54">
        <v>63.768</v>
      </c>
      <c r="D16" s="55">
        <f>C16/B16*100</f>
        <v>100</v>
      </c>
      <c r="E16" s="54">
        <v>63.8</v>
      </c>
      <c r="F16" s="56">
        <f>E16/C16*100</f>
        <v>100.05018190942165</v>
      </c>
    </row>
    <row r="17" spans="1:6" ht="21.75" customHeight="1">
      <c r="A17" s="45" t="s">
        <v>142</v>
      </c>
      <c r="B17" s="57">
        <v>7</v>
      </c>
      <c r="C17" s="46">
        <v>8.509</v>
      </c>
      <c r="D17" s="38">
        <f aca="true" t="shared" si="0" ref="D17:D83">C17/B17*100</f>
        <v>121.55714285714285</v>
      </c>
      <c r="E17" s="57">
        <v>9.5</v>
      </c>
      <c r="F17" s="39">
        <f aca="true" t="shared" si="1" ref="F17:F83">E17/C17*100</f>
        <v>111.6464919497003</v>
      </c>
    </row>
    <row r="18" spans="1:6" ht="36.75" customHeight="1">
      <c r="A18" s="45" t="s">
        <v>58</v>
      </c>
      <c r="B18" s="46">
        <v>35.2</v>
      </c>
      <c r="C18" s="46">
        <v>35.6</v>
      </c>
      <c r="D18" s="38">
        <f t="shared" si="0"/>
        <v>101.13636363636363</v>
      </c>
      <c r="E18" s="46">
        <v>36</v>
      </c>
      <c r="F18" s="39">
        <f t="shared" si="1"/>
        <v>101.12359550561798</v>
      </c>
    </row>
    <row r="19" spans="1:6" ht="15">
      <c r="A19" s="45" t="s">
        <v>52</v>
      </c>
      <c r="B19" s="46">
        <v>31.937</v>
      </c>
      <c r="C19" s="46">
        <v>34.2</v>
      </c>
      <c r="D19" s="38">
        <f t="shared" si="0"/>
        <v>107.08582521839874</v>
      </c>
      <c r="E19" s="46">
        <v>34.5</v>
      </c>
      <c r="F19" s="39">
        <f t="shared" si="1"/>
        <v>100.87719298245612</v>
      </c>
    </row>
    <row r="20" spans="1:6" ht="28.5" customHeight="1">
      <c r="A20" s="2" t="s">
        <v>59</v>
      </c>
      <c r="B20" s="46">
        <v>14.123</v>
      </c>
      <c r="C20" s="62">
        <v>15.03</v>
      </c>
      <c r="D20" s="38">
        <f t="shared" si="0"/>
        <v>106.42214826878143</v>
      </c>
      <c r="E20" s="46">
        <v>16.504</v>
      </c>
      <c r="F20" s="39">
        <f t="shared" si="1"/>
        <v>109.8070525615436</v>
      </c>
    </row>
    <row r="21" spans="1:6" ht="28.5" customHeight="1">
      <c r="A21" s="45" t="s">
        <v>143</v>
      </c>
      <c r="B21" s="46">
        <v>40325</v>
      </c>
      <c r="C21" s="46">
        <v>40350</v>
      </c>
      <c r="D21" s="38">
        <f t="shared" si="0"/>
        <v>100.06199628022318</v>
      </c>
      <c r="E21" s="46">
        <v>40425</v>
      </c>
      <c r="F21" s="39">
        <f t="shared" si="1"/>
        <v>100.18587360594795</v>
      </c>
    </row>
    <row r="22" spans="1:6" ht="28.5" customHeight="1">
      <c r="A22" s="45" t="s">
        <v>49</v>
      </c>
      <c r="B22" s="46">
        <v>6.85</v>
      </c>
      <c r="C22" s="46">
        <v>7.32</v>
      </c>
      <c r="D22" s="38">
        <f t="shared" si="0"/>
        <v>106.86131386861315</v>
      </c>
      <c r="E22" s="46">
        <v>7.48</v>
      </c>
      <c r="F22" s="39">
        <f t="shared" si="1"/>
        <v>102.18579234972678</v>
      </c>
    </row>
    <row r="23" spans="1:6" ht="20.25" customHeight="1">
      <c r="A23" s="45" t="s">
        <v>170</v>
      </c>
      <c r="B23" s="46">
        <v>384</v>
      </c>
      <c r="C23" s="46">
        <v>424</v>
      </c>
      <c r="D23" s="38">
        <f t="shared" si="0"/>
        <v>110.41666666666667</v>
      </c>
      <c r="E23" s="46">
        <v>216</v>
      </c>
      <c r="F23" s="39">
        <f>E23/C23*100</f>
        <v>50.943396226415096</v>
      </c>
    </row>
    <row r="24" spans="1:6" ht="48" customHeight="1">
      <c r="A24" s="45" t="s">
        <v>50</v>
      </c>
      <c r="B24" s="46">
        <v>0.47</v>
      </c>
      <c r="C24" s="46">
        <v>0.6</v>
      </c>
      <c r="D24" s="38">
        <f t="shared" si="0"/>
        <v>127.65957446808511</v>
      </c>
      <c r="E24" s="46">
        <v>0.5</v>
      </c>
      <c r="F24" s="39">
        <f t="shared" si="1"/>
        <v>83.33333333333334</v>
      </c>
    </row>
    <row r="25" spans="1:6" ht="18" customHeight="1">
      <c r="A25" s="2" t="s">
        <v>27</v>
      </c>
      <c r="B25" s="37">
        <v>2734147</v>
      </c>
      <c r="C25" s="37">
        <v>379752</v>
      </c>
      <c r="D25" s="38">
        <f t="shared" si="0"/>
        <v>13.889231266643673</v>
      </c>
      <c r="E25" s="37">
        <v>457850</v>
      </c>
      <c r="F25" s="39">
        <f t="shared" si="1"/>
        <v>120.56552697549981</v>
      </c>
    </row>
    <row r="26" spans="1:6" ht="15">
      <c r="A26" s="2" t="s">
        <v>61</v>
      </c>
      <c r="B26" s="37">
        <v>411584</v>
      </c>
      <c r="C26" s="37">
        <v>95498</v>
      </c>
      <c r="D26" s="38">
        <f t="shared" si="0"/>
        <v>23.202554035142278</v>
      </c>
      <c r="E26" s="37">
        <v>7053.6</v>
      </c>
      <c r="F26" s="39">
        <f t="shared" si="1"/>
        <v>7.386123269597269</v>
      </c>
    </row>
    <row r="27" spans="1:6" ht="18" customHeight="1">
      <c r="A27" s="2" t="s">
        <v>62</v>
      </c>
      <c r="B27" s="37">
        <v>2322563</v>
      </c>
      <c r="C27" s="37">
        <v>284254</v>
      </c>
      <c r="D27" s="38">
        <f t="shared" si="0"/>
        <v>12.238806869824414</v>
      </c>
      <c r="E27" s="37">
        <v>450796.4</v>
      </c>
      <c r="F27" s="39">
        <f t="shared" si="1"/>
        <v>158.58928986047692</v>
      </c>
    </row>
    <row r="28" spans="1:6" ht="19.5" customHeight="1">
      <c r="A28" s="2" t="s">
        <v>63</v>
      </c>
      <c r="B28" s="37">
        <v>4349800</v>
      </c>
      <c r="C28" s="37">
        <v>4576500</v>
      </c>
      <c r="D28" s="38">
        <f t="shared" si="0"/>
        <v>105.21173387282174</v>
      </c>
      <c r="E28" s="37">
        <v>5070300</v>
      </c>
      <c r="F28" s="39">
        <f t="shared" si="1"/>
        <v>110.78990494919698</v>
      </c>
    </row>
    <row r="29" spans="1:6" ht="1.5" customHeight="1">
      <c r="A29" s="2" t="s">
        <v>150</v>
      </c>
      <c r="B29" s="37"/>
      <c r="C29" s="37"/>
      <c r="D29" s="38"/>
      <c r="E29" s="37"/>
      <c r="F29" s="39"/>
    </row>
    <row r="30" spans="1:6" ht="19.5" customHeight="1">
      <c r="A30" s="2" t="s">
        <v>151</v>
      </c>
      <c r="B30" s="37">
        <v>11155200</v>
      </c>
      <c r="C30" s="37">
        <v>15288600</v>
      </c>
      <c r="D30" s="38">
        <f t="shared" si="0"/>
        <v>137.05357142857142</v>
      </c>
      <c r="E30" s="37">
        <v>16637300</v>
      </c>
      <c r="F30" s="39">
        <f t="shared" si="1"/>
        <v>108.82160564080425</v>
      </c>
    </row>
    <row r="31" spans="1:6" s="47" customFormat="1" ht="29.25" customHeight="1">
      <c r="A31" s="18" t="s">
        <v>152</v>
      </c>
      <c r="B31" s="58">
        <v>1218600</v>
      </c>
      <c r="C31" s="58">
        <v>1265649</v>
      </c>
      <c r="D31" s="38">
        <f t="shared" si="0"/>
        <v>103.86090595765634</v>
      </c>
      <c r="E31" s="58">
        <v>1482509</v>
      </c>
      <c r="F31" s="39">
        <f t="shared" si="1"/>
        <v>117.13429236699906</v>
      </c>
    </row>
    <row r="32" spans="1:6" ht="27.75" customHeight="1">
      <c r="A32" s="3" t="s">
        <v>36</v>
      </c>
      <c r="B32" s="37"/>
      <c r="C32" s="37"/>
      <c r="D32" s="38"/>
      <c r="E32" s="37"/>
      <c r="F32" s="59"/>
    </row>
    <row r="33" spans="1:6" ht="27.75" customHeight="1" hidden="1">
      <c r="A33" s="2" t="s">
        <v>153</v>
      </c>
      <c r="B33" s="37"/>
      <c r="C33" s="37"/>
      <c r="D33" s="38"/>
      <c r="E33" s="37"/>
      <c r="F33" s="59"/>
    </row>
    <row r="34" spans="1:6" ht="27.75" customHeight="1" hidden="1">
      <c r="A34" s="2" t="s">
        <v>154</v>
      </c>
      <c r="B34" s="37"/>
      <c r="C34" s="37"/>
      <c r="D34" s="38"/>
      <c r="E34" s="37"/>
      <c r="F34" s="59"/>
    </row>
    <row r="35" spans="1:6" ht="15" customHeight="1">
      <c r="A35" s="2" t="s">
        <v>117</v>
      </c>
      <c r="B35" s="37">
        <v>13.01</v>
      </c>
      <c r="C35" s="37">
        <v>12.3</v>
      </c>
      <c r="D35" s="38">
        <f t="shared" si="0"/>
        <v>94.54265949269794</v>
      </c>
      <c r="E35" s="37">
        <v>12.4</v>
      </c>
      <c r="F35" s="39">
        <f t="shared" si="1"/>
        <v>100.8130081300813</v>
      </c>
    </row>
    <row r="36" spans="1:6" ht="15" customHeight="1">
      <c r="A36" s="2" t="s">
        <v>118</v>
      </c>
      <c r="B36" s="37">
        <v>0.34</v>
      </c>
      <c r="C36" s="37">
        <v>0.3</v>
      </c>
      <c r="D36" s="38">
        <f t="shared" si="0"/>
        <v>88.23529411764704</v>
      </c>
      <c r="E36" s="37">
        <v>0.35</v>
      </c>
      <c r="F36" s="39">
        <f t="shared" si="1"/>
        <v>116.66666666666667</v>
      </c>
    </row>
    <row r="37" spans="1:6" ht="15" customHeight="1">
      <c r="A37" s="2" t="s">
        <v>119</v>
      </c>
      <c r="B37" s="37">
        <v>112.14</v>
      </c>
      <c r="C37" s="37">
        <v>82.3</v>
      </c>
      <c r="D37" s="38">
        <f t="shared" si="0"/>
        <v>73.39040485107901</v>
      </c>
      <c r="E37" s="37">
        <v>83.5</v>
      </c>
      <c r="F37" s="39">
        <f t="shared" si="1"/>
        <v>101.4580801944107</v>
      </c>
    </row>
    <row r="38" spans="1:6" ht="15" customHeight="1">
      <c r="A38" s="2" t="s">
        <v>120</v>
      </c>
      <c r="B38" s="37">
        <v>25.37</v>
      </c>
      <c r="C38" s="37">
        <v>26.1</v>
      </c>
      <c r="D38" s="38">
        <f t="shared" si="0"/>
        <v>102.87741426882144</v>
      </c>
      <c r="E38" s="37">
        <v>27.4</v>
      </c>
      <c r="F38" s="39">
        <f t="shared" si="1"/>
        <v>104.98084291187739</v>
      </c>
    </row>
    <row r="39" spans="1:6" ht="15" customHeight="1">
      <c r="A39" s="2" t="s">
        <v>121</v>
      </c>
      <c r="B39" s="37">
        <v>1.28</v>
      </c>
      <c r="C39" s="37">
        <v>1.3</v>
      </c>
      <c r="D39" s="38">
        <f t="shared" si="0"/>
        <v>101.5625</v>
      </c>
      <c r="E39" s="37">
        <v>1.392</v>
      </c>
      <c r="F39" s="39">
        <f t="shared" si="1"/>
        <v>107.07692307692307</v>
      </c>
    </row>
    <row r="40" spans="1:6" ht="15" customHeight="1">
      <c r="A40" s="2" t="s">
        <v>122</v>
      </c>
      <c r="B40" s="37">
        <v>0.43</v>
      </c>
      <c r="C40" s="37">
        <v>0.4</v>
      </c>
      <c r="D40" s="38">
        <f t="shared" si="0"/>
        <v>93.0232558139535</v>
      </c>
      <c r="E40" s="37">
        <v>0.467</v>
      </c>
      <c r="F40" s="39">
        <f t="shared" si="1"/>
        <v>116.75</v>
      </c>
    </row>
    <row r="41" spans="1:6" ht="15" customHeight="1">
      <c r="A41" s="2" t="s">
        <v>123</v>
      </c>
      <c r="B41" s="37">
        <v>85.9</v>
      </c>
      <c r="C41" s="37">
        <v>89.2</v>
      </c>
      <c r="D41" s="38">
        <f t="shared" si="0"/>
        <v>103.84167636786961</v>
      </c>
      <c r="E41" s="37">
        <v>92.7</v>
      </c>
      <c r="F41" s="39">
        <f t="shared" si="1"/>
        <v>103.9237668161435</v>
      </c>
    </row>
    <row r="42" spans="1:6" ht="15" customHeight="1">
      <c r="A42" s="2" t="s">
        <v>124</v>
      </c>
      <c r="B42" s="37">
        <v>21.1</v>
      </c>
      <c r="C42" s="37">
        <v>30.5</v>
      </c>
      <c r="D42" s="38">
        <f t="shared" si="0"/>
        <v>144.54976303317534</v>
      </c>
      <c r="E42" s="37">
        <v>32.2</v>
      </c>
      <c r="F42" s="39">
        <f t="shared" si="1"/>
        <v>105.5737704918033</v>
      </c>
    </row>
    <row r="43" spans="1:6" ht="32.25" customHeight="1">
      <c r="A43" s="2" t="s">
        <v>125</v>
      </c>
      <c r="B43" s="37">
        <v>0.23</v>
      </c>
      <c r="C43" s="37">
        <v>0.2</v>
      </c>
      <c r="D43" s="38">
        <f t="shared" si="0"/>
        <v>86.95652173913044</v>
      </c>
      <c r="E43" s="37">
        <v>0.167</v>
      </c>
      <c r="F43" s="39">
        <f t="shared" si="1"/>
        <v>83.5</v>
      </c>
    </row>
    <row r="44" spans="1:6" ht="15" customHeight="1">
      <c r="A44" s="2" t="s">
        <v>126</v>
      </c>
      <c r="B44" s="37">
        <v>1985</v>
      </c>
      <c r="C44" s="37">
        <v>1451.1</v>
      </c>
      <c r="D44" s="38">
        <f t="shared" si="0"/>
        <v>73.10327455919395</v>
      </c>
      <c r="E44" s="37">
        <v>1535.2</v>
      </c>
      <c r="F44" s="39">
        <f t="shared" si="1"/>
        <v>105.79560333540074</v>
      </c>
    </row>
    <row r="45" spans="1:6" ht="15" customHeight="1">
      <c r="A45" s="2" t="s">
        <v>127</v>
      </c>
      <c r="B45" s="37">
        <v>156.3</v>
      </c>
      <c r="C45" s="37">
        <v>114.3</v>
      </c>
      <c r="D45" s="38">
        <f t="shared" si="0"/>
        <v>73.12859884836853</v>
      </c>
      <c r="E45" s="37">
        <v>120.9</v>
      </c>
      <c r="F45" s="39">
        <f t="shared" si="1"/>
        <v>105.77427821522309</v>
      </c>
    </row>
    <row r="46" spans="1:6" ht="15" customHeight="1">
      <c r="A46" s="2" t="s">
        <v>129</v>
      </c>
      <c r="B46" s="37">
        <v>266.5</v>
      </c>
      <c r="C46" s="37">
        <v>340</v>
      </c>
      <c r="D46" s="38">
        <f t="shared" si="0"/>
        <v>127.57973733583489</v>
      </c>
      <c r="E46" s="37">
        <v>639.5</v>
      </c>
      <c r="F46" s="39">
        <f t="shared" si="1"/>
        <v>188.08823529411765</v>
      </c>
    </row>
    <row r="47" spans="1:6" ht="33" customHeight="1">
      <c r="A47" s="2" t="s">
        <v>130</v>
      </c>
      <c r="B47" s="37">
        <v>1.3</v>
      </c>
      <c r="C47" s="37">
        <v>1.3</v>
      </c>
      <c r="D47" s="38">
        <f t="shared" si="0"/>
        <v>100</v>
      </c>
      <c r="E47" s="37">
        <v>1.4</v>
      </c>
      <c r="F47" s="39">
        <f t="shared" si="1"/>
        <v>107.6923076923077</v>
      </c>
    </row>
    <row r="48" spans="1:6" ht="32.25" customHeight="1">
      <c r="A48" s="2" t="s">
        <v>132</v>
      </c>
      <c r="B48" s="37">
        <v>115.3</v>
      </c>
      <c r="C48" s="37">
        <v>227.5</v>
      </c>
      <c r="D48" s="38">
        <f t="shared" si="0"/>
        <v>197.31136166522117</v>
      </c>
      <c r="E48" s="37">
        <v>241.1</v>
      </c>
      <c r="F48" s="39">
        <f t="shared" si="1"/>
        <v>105.97802197802197</v>
      </c>
    </row>
    <row r="49" spans="1:6" ht="31.5" customHeight="1">
      <c r="A49" s="2" t="s">
        <v>133</v>
      </c>
      <c r="B49" s="37">
        <v>14.2</v>
      </c>
      <c r="C49" s="37">
        <v>15</v>
      </c>
      <c r="D49" s="38">
        <f t="shared" si="0"/>
        <v>105.63380281690142</v>
      </c>
      <c r="E49" s="37">
        <v>15.8</v>
      </c>
      <c r="F49" s="39">
        <f t="shared" si="1"/>
        <v>105.33333333333334</v>
      </c>
    </row>
    <row r="50" spans="1:6" ht="15" customHeight="1">
      <c r="A50" s="2" t="s">
        <v>134</v>
      </c>
      <c r="B50" s="37">
        <v>414.9</v>
      </c>
      <c r="C50" s="37">
        <v>647.1</v>
      </c>
      <c r="D50" s="38">
        <f t="shared" si="0"/>
        <v>155.9652928416486</v>
      </c>
      <c r="E50" s="37">
        <v>798</v>
      </c>
      <c r="F50" s="39">
        <f t="shared" si="1"/>
        <v>123.31942512749188</v>
      </c>
    </row>
    <row r="51" spans="1:6" ht="15" customHeight="1">
      <c r="A51" s="2" t="s">
        <v>136</v>
      </c>
      <c r="B51" s="37">
        <v>3</v>
      </c>
      <c r="C51" s="37">
        <v>3.5</v>
      </c>
      <c r="D51" s="38">
        <f t="shared" si="0"/>
        <v>116.66666666666667</v>
      </c>
      <c r="E51" s="37">
        <v>3.8</v>
      </c>
      <c r="F51" s="39">
        <f t="shared" si="1"/>
        <v>108.57142857142857</v>
      </c>
    </row>
    <row r="52" spans="1:6" ht="30">
      <c r="A52" s="4" t="s">
        <v>64</v>
      </c>
      <c r="B52" s="37">
        <v>619213</v>
      </c>
      <c r="C52" s="37">
        <f>C53+C55</f>
        <v>683721</v>
      </c>
      <c r="D52" s="38">
        <f t="shared" si="0"/>
        <v>110.41773993763051</v>
      </c>
      <c r="E52" s="37">
        <f>E53+E55</f>
        <v>718783</v>
      </c>
      <c r="F52" s="39">
        <f t="shared" si="1"/>
        <v>105.12811512298146</v>
      </c>
    </row>
    <row r="53" spans="1:6" ht="15" customHeight="1">
      <c r="A53" s="26" t="s">
        <v>94</v>
      </c>
      <c r="B53" s="37">
        <v>261053</v>
      </c>
      <c r="C53" s="37">
        <v>293685</v>
      </c>
      <c r="D53" s="38">
        <f t="shared" si="0"/>
        <v>112.50014364899081</v>
      </c>
      <c r="E53" s="37">
        <v>308075</v>
      </c>
      <c r="F53" s="39">
        <f t="shared" si="1"/>
        <v>104.89980761700461</v>
      </c>
    </row>
    <row r="54" spans="1:6" ht="33" customHeight="1" hidden="1">
      <c r="A54" s="26" t="s">
        <v>95</v>
      </c>
      <c r="B54" s="37"/>
      <c r="C54" s="37"/>
      <c r="D54" s="38"/>
      <c r="E54" s="37"/>
      <c r="F54" s="39"/>
    </row>
    <row r="55" spans="1:6" ht="17.25" customHeight="1">
      <c r="A55" s="26" t="s">
        <v>96</v>
      </c>
      <c r="B55" s="37">
        <v>358160</v>
      </c>
      <c r="C55" s="37">
        <v>390036</v>
      </c>
      <c r="D55" s="38">
        <f t="shared" si="0"/>
        <v>108.89993299084209</v>
      </c>
      <c r="E55" s="37">
        <v>410708</v>
      </c>
      <c r="F55" s="39">
        <f t="shared" si="1"/>
        <v>105.30002358756627</v>
      </c>
    </row>
    <row r="56" spans="1:6" ht="28.5">
      <c r="A56" s="3" t="s">
        <v>2</v>
      </c>
      <c r="B56" s="37"/>
      <c r="C56" s="37"/>
      <c r="D56" s="38"/>
      <c r="E56" s="37"/>
      <c r="F56" s="39"/>
    </row>
    <row r="57" spans="1:6" ht="15" customHeight="1" hidden="1">
      <c r="A57" s="2" t="s">
        <v>97</v>
      </c>
      <c r="B57" s="37"/>
      <c r="C57" s="37"/>
      <c r="D57" s="38" t="e">
        <f t="shared" si="0"/>
        <v>#DIV/0!</v>
      </c>
      <c r="E57" s="37"/>
      <c r="F57" s="39" t="e">
        <f t="shared" si="1"/>
        <v>#DIV/0!</v>
      </c>
    </row>
    <row r="58" spans="1:6" ht="15" customHeight="1" hidden="1">
      <c r="A58" s="2" t="s">
        <v>3</v>
      </c>
      <c r="B58" s="37">
        <v>5.843</v>
      </c>
      <c r="C58" s="37">
        <v>6.167</v>
      </c>
      <c r="D58" s="38">
        <f t="shared" si="0"/>
        <v>105.54509669690226</v>
      </c>
      <c r="E58" s="37">
        <v>6.22</v>
      </c>
      <c r="F58" s="39">
        <f t="shared" si="1"/>
        <v>100.85941300470245</v>
      </c>
    </row>
    <row r="59" spans="1:6" ht="15" customHeight="1">
      <c r="A59" s="2" t="s">
        <v>5</v>
      </c>
      <c r="B59" s="37">
        <v>0.728</v>
      </c>
      <c r="C59" s="37">
        <v>0.731</v>
      </c>
      <c r="D59" s="38">
        <f t="shared" si="0"/>
        <v>100.41208791208791</v>
      </c>
      <c r="E59" s="37">
        <v>0.732</v>
      </c>
      <c r="F59" s="39">
        <f t="shared" si="1"/>
        <v>100.13679890560876</v>
      </c>
    </row>
    <row r="60" spans="1:6" ht="15" customHeight="1" hidden="1">
      <c r="A60" s="2" t="s">
        <v>6</v>
      </c>
      <c r="B60" s="37"/>
      <c r="C60" s="37"/>
      <c r="D60" s="38" t="e">
        <f t="shared" si="0"/>
        <v>#DIV/0!</v>
      </c>
      <c r="E60" s="37"/>
      <c r="F60" s="39" t="e">
        <f t="shared" si="1"/>
        <v>#DIV/0!</v>
      </c>
    </row>
    <row r="61" spans="1:6" ht="15" customHeight="1" hidden="1">
      <c r="A61" s="2" t="s">
        <v>155</v>
      </c>
      <c r="B61" s="37"/>
      <c r="C61" s="37"/>
      <c r="D61" s="38"/>
      <c r="E61" s="37"/>
      <c r="F61" s="39"/>
    </row>
    <row r="62" spans="1:6" ht="15">
      <c r="A62" s="2" t="s">
        <v>41</v>
      </c>
      <c r="B62" s="37">
        <v>1.69</v>
      </c>
      <c r="C62" s="37">
        <v>1.809</v>
      </c>
      <c r="D62" s="38">
        <f t="shared" si="0"/>
        <v>107.04142011834318</v>
      </c>
      <c r="E62" s="37">
        <v>1.81</v>
      </c>
      <c r="F62" s="39">
        <f t="shared" si="1"/>
        <v>100.05527915975678</v>
      </c>
    </row>
    <row r="63" spans="1:6" ht="15" hidden="1">
      <c r="A63" s="26" t="s">
        <v>94</v>
      </c>
      <c r="B63" s="37"/>
      <c r="C63" s="37"/>
      <c r="D63" s="38"/>
      <c r="E63" s="37"/>
      <c r="F63" s="39"/>
    </row>
    <row r="64" spans="1:6" ht="30" hidden="1">
      <c r="A64" s="26" t="s">
        <v>95</v>
      </c>
      <c r="B64" s="37"/>
      <c r="C64" s="37"/>
      <c r="D64" s="38"/>
      <c r="E64" s="37"/>
      <c r="F64" s="39"/>
    </row>
    <row r="65" spans="1:6" ht="15" customHeight="1">
      <c r="A65" s="26" t="s">
        <v>98</v>
      </c>
      <c r="B65" s="37">
        <v>1.69</v>
      </c>
      <c r="C65" s="37">
        <v>1.809</v>
      </c>
      <c r="D65" s="38">
        <f t="shared" si="0"/>
        <v>107.04142011834318</v>
      </c>
      <c r="E65" s="37">
        <v>1.81</v>
      </c>
      <c r="F65" s="39">
        <f t="shared" si="1"/>
        <v>100.05527915975678</v>
      </c>
    </row>
    <row r="66" spans="1:6" ht="15">
      <c r="A66" s="2" t="s">
        <v>42</v>
      </c>
      <c r="B66" s="37">
        <v>3.206</v>
      </c>
      <c r="C66" s="37">
        <v>3.322</v>
      </c>
      <c r="D66" s="38">
        <f t="shared" si="0"/>
        <v>103.61821584529008</v>
      </c>
      <c r="E66" s="37">
        <v>3.378</v>
      </c>
      <c r="F66" s="39">
        <f t="shared" si="1"/>
        <v>101.685731487056</v>
      </c>
    </row>
    <row r="67" spans="1:6" ht="15" hidden="1">
      <c r="A67" s="26" t="s">
        <v>94</v>
      </c>
      <c r="B67" s="37"/>
      <c r="C67" s="37"/>
      <c r="D67" s="38"/>
      <c r="E67" s="37"/>
      <c r="F67" s="39"/>
    </row>
    <row r="68" spans="1:6" ht="30" hidden="1">
      <c r="A68" s="26" t="s">
        <v>95</v>
      </c>
      <c r="B68" s="37"/>
      <c r="C68" s="37"/>
      <c r="D68" s="38"/>
      <c r="E68" s="37"/>
      <c r="F68" s="39"/>
    </row>
    <row r="69" spans="1:6" ht="15.75" customHeight="1">
      <c r="A69" s="26" t="s">
        <v>98</v>
      </c>
      <c r="B69" s="37">
        <v>3.206</v>
      </c>
      <c r="C69" s="37">
        <v>3.322</v>
      </c>
      <c r="D69" s="38">
        <f t="shared" si="0"/>
        <v>103.61821584529008</v>
      </c>
      <c r="E69" s="37">
        <v>3.378</v>
      </c>
      <c r="F69" s="39">
        <f t="shared" si="1"/>
        <v>101.685731487056</v>
      </c>
    </row>
    <row r="70" spans="1:6" ht="15.75" customHeight="1">
      <c r="A70" s="4" t="s">
        <v>73</v>
      </c>
      <c r="B70" s="37">
        <v>0.432</v>
      </c>
      <c r="C70" s="37">
        <v>0.47</v>
      </c>
      <c r="D70" s="38">
        <f t="shared" si="0"/>
        <v>108.7962962962963</v>
      </c>
      <c r="E70" s="37">
        <v>0.484</v>
      </c>
      <c r="F70" s="39">
        <f t="shared" si="1"/>
        <v>102.9787234042553</v>
      </c>
    </row>
    <row r="71" spans="1:6" ht="15.75" customHeight="1" hidden="1">
      <c r="A71" s="26" t="s">
        <v>94</v>
      </c>
      <c r="B71" s="37"/>
      <c r="C71" s="37"/>
      <c r="D71" s="38"/>
      <c r="E71" s="37"/>
      <c r="F71" s="39"/>
    </row>
    <row r="72" spans="1:6" ht="33.75" customHeight="1" hidden="1">
      <c r="A72" s="26" t="s">
        <v>95</v>
      </c>
      <c r="B72" s="37"/>
      <c r="C72" s="37"/>
      <c r="D72" s="38"/>
      <c r="E72" s="37"/>
      <c r="F72" s="39"/>
    </row>
    <row r="73" spans="1:6" ht="15.75" customHeight="1">
      <c r="A73" s="26" t="s">
        <v>98</v>
      </c>
      <c r="B73" s="37">
        <v>0.432</v>
      </c>
      <c r="C73" s="37">
        <v>0.47</v>
      </c>
      <c r="D73" s="38">
        <f t="shared" si="0"/>
        <v>108.7962962962963</v>
      </c>
      <c r="E73" s="37">
        <v>0.484</v>
      </c>
      <c r="F73" s="39">
        <f t="shared" si="1"/>
        <v>102.9787234042553</v>
      </c>
    </row>
    <row r="74" spans="1:6" ht="16.5" customHeight="1">
      <c r="A74" s="2" t="s">
        <v>156</v>
      </c>
      <c r="B74" s="37">
        <v>0.008</v>
      </c>
      <c r="C74" s="37">
        <v>0.01</v>
      </c>
      <c r="D74" s="38">
        <f>C74/B74*100</f>
        <v>125</v>
      </c>
      <c r="E74" s="37">
        <v>0.01</v>
      </c>
      <c r="F74" s="39">
        <f>E74/C74*100</f>
        <v>100</v>
      </c>
    </row>
    <row r="75" spans="1:6" ht="16.5" customHeight="1" hidden="1">
      <c r="A75" s="26" t="s">
        <v>94</v>
      </c>
      <c r="B75" s="37"/>
      <c r="C75" s="37"/>
      <c r="D75" s="38"/>
      <c r="E75" s="37"/>
      <c r="F75" s="39"/>
    </row>
    <row r="76" spans="1:6" ht="30.75" customHeight="1" hidden="1">
      <c r="A76" s="26" t="s">
        <v>95</v>
      </c>
      <c r="B76" s="37"/>
      <c r="C76" s="37"/>
      <c r="D76" s="38"/>
      <c r="E76" s="37"/>
      <c r="F76" s="39"/>
    </row>
    <row r="77" spans="1:6" ht="16.5" customHeight="1">
      <c r="A77" s="26" t="s">
        <v>98</v>
      </c>
      <c r="B77" s="37">
        <v>0.008</v>
      </c>
      <c r="C77" s="37">
        <v>0.01</v>
      </c>
      <c r="D77" s="38">
        <f>C77/B77*100</f>
        <v>125</v>
      </c>
      <c r="E77" s="37">
        <v>0.01</v>
      </c>
      <c r="F77" s="39">
        <f>E77/C77*100</f>
        <v>100</v>
      </c>
    </row>
    <row r="78" spans="1:6" ht="16.5" customHeight="1">
      <c r="A78" s="2" t="s">
        <v>43</v>
      </c>
      <c r="B78" s="37">
        <v>0.373</v>
      </c>
      <c r="C78" s="37">
        <v>0.415</v>
      </c>
      <c r="D78" s="38">
        <f t="shared" si="0"/>
        <v>111.26005361930294</v>
      </c>
      <c r="E78" s="37">
        <v>0.415</v>
      </c>
      <c r="F78" s="39">
        <f t="shared" si="1"/>
        <v>100</v>
      </c>
    </row>
    <row r="79" spans="1:6" ht="14.25" customHeight="1" hidden="1">
      <c r="A79" s="26" t="s">
        <v>94</v>
      </c>
      <c r="B79" s="37"/>
      <c r="C79" s="37"/>
      <c r="D79" s="38" t="e">
        <f t="shared" si="0"/>
        <v>#DIV/0!</v>
      </c>
      <c r="E79" s="37"/>
      <c r="F79" s="39" t="e">
        <f t="shared" si="1"/>
        <v>#DIV/0!</v>
      </c>
    </row>
    <row r="80" spans="1:6" ht="33" customHeight="1" hidden="1">
      <c r="A80" s="26" t="s">
        <v>95</v>
      </c>
      <c r="B80" s="37"/>
      <c r="C80" s="37"/>
      <c r="D80" s="38"/>
      <c r="E80" s="37"/>
      <c r="F80" s="39"/>
    </row>
    <row r="81" spans="1:6" ht="15">
      <c r="A81" s="26" t="s">
        <v>98</v>
      </c>
      <c r="B81" s="37">
        <v>0.373</v>
      </c>
      <c r="C81" s="37">
        <v>0.415</v>
      </c>
      <c r="D81" s="38">
        <f t="shared" si="0"/>
        <v>111.26005361930294</v>
      </c>
      <c r="E81" s="37">
        <v>0.415</v>
      </c>
      <c r="F81" s="39">
        <f t="shared" si="1"/>
        <v>100</v>
      </c>
    </row>
    <row r="82" spans="1:6" ht="15">
      <c r="A82" s="2" t="s">
        <v>44</v>
      </c>
      <c r="B82" s="37">
        <v>0.716</v>
      </c>
      <c r="C82" s="37">
        <f>C84+C85</f>
        <v>0.714</v>
      </c>
      <c r="D82" s="38">
        <f t="shared" si="0"/>
        <v>99.72067039106145</v>
      </c>
      <c r="E82" s="37">
        <f>E84+E85</f>
        <v>0.715</v>
      </c>
      <c r="F82" s="39">
        <f t="shared" si="1"/>
        <v>100.14005602240897</v>
      </c>
    </row>
    <row r="83" spans="1:6" ht="15" hidden="1">
      <c r="A83" s="26" t="s">
        <v>94</v>
      </c>
      <c r="B83" s="37"/>
      <c r="C83" s="37"/>
      <c r="D83" s="38" t="e">
        <f t="shared" si="0"/>
        <v>#DIV/0!</v>
      </c>
      <c r="E83" s="37"/>
      <c r="F83" s="39" t="e">
        <f t="shared" si="1"/>
        <v>#DIV/0!</v>
      </c>
    </row>
    <row r="84" spans="1:6" ht="30">
      <c r="A84" s="26" t="s">
        <v>95</v>
      </c>
      <c r="B84" s="37">
        <v>0</v>
      </c>
      <c r="C84" s="37">
        <v>0.208</v>
      </c>
      <c r="D84" s="38">
        <v>0</v>
      </c>
      <c r="E84" s="37">
        <v>0.208</v>
      </c>
      <c r="F84" s="39">
        <f>E84/C84*100</f>
        <v>100</v>
      </c>
    </row>
    <row r="85" spans="1:6" ht="15">
      <c r="A85" s="26" t="s">
        <v>98</v>
      </c>
      <c r="B85" s="37">
        <v>0.716</v>
      </c>
      <c r="C85" s="37">
        <v>0.506</v>
      </c>
      <c r="D85" s="38">
        <f aca="true" t="shared" si="2" ref="D85:D151">C85/B85*100</f>
        <v>70.67039106145252</v>
      </c>
      <c r="E85" s="37">
        <v>0.507</v>
      </c>
      <c r="F85" s="39">
        <f aca="true" t="shared" si="3" ref="F85:F152">E85/C85*100</f>
        <v>100.19762845849802</v>
      </c>
    </row>
    <row r="86" spans="1:6" ht="15">
      <c r="A86" s="2" t="s">
        <v>45</v>
      </c>
      <c r="B86" s="37">
        <v>365</v>
      </c>
      <c r="C86" s="37">
        <v>368</v>
      </c>
      <c r="D86" s="38">
        <f t="shared" si="2"/>
        <v>100.82191780821918</v>
      </c>
      <c r="E86" s="37">
        <v>369</v>
      </c>
      <c r="F86" s="39">
        <f t="shared" si="3"/>
        <v>100.2717391304348</v>
      </c>
    </row>
    <row r="87" spans="1:6" ht="15" hidden="1">
      <c r="A87" s="26" t="s">
        <v>94</v>
      </c>
      <c r="B87" s="37"/>
      <c r="C87" s="37"/>
      <c r="D87" s="38"/>
      <c r="E87" s="37"/>
      <c r="F87" s="39"/>
    </row>
    <row r="88" spans="1:6" ht="30" hidden="1">
      <c r="A88" s="26" t="s">
        <v>95</v>
      </c>
      <c r="B88" s="37"/>
      <c r="C88" s="37"/>
      <c r="D88" s="38"/>
      <c r="E88" s="37"/>
      <c r="F88" s="39"/>
    </row>
    <row r="89" spans="1:6" ht="16.5" customHeight="1">
      <c r="A89" s="26" t="s">
        <v>98</v>
      </c>
      <c r="B89" s="37">
        <v>365</v>
      </c>
      <c r="C89" s="37">
        <v>368</v>
      </c>
      <c r="D89" s="38">
        <f t="shared" si="2"/>
        <v>100.82191780821918</v>
      </c>
      <c r="E89" s="37">
        <v>369</v>
      </c>
      <c r="F89" s="39">
        <f t="shared" si="3"/>
        <v>100.2717391304348</v>
      </c>
    </row>
    <row r="90" spans="1:6" ht="16.5" customHeight="1">
      <c r="A90" s="2" t="s">
        <v>157</v>
      </c>
      <c r="B90" s="37">
        <v>0.66</v>
      </c>
      <c r="C90" s="37">
        <v>0.697</v>
      </c>
      <c r="D90" s="38">
        <f t="shared" si="2"/>
        <v>105.6060606060606</v>
      </c>
      <c r="E90" s="37">
        <v>0.718</v>
      </c>
      <c r="F90" s="39">
        <f t="shared" si="3"/>
        <v>103.01291248206601</v>
      </c>
    </row>
    <row r="91" spans="1:6" ht="16.5" customHeight="1" hidden="1">
      <c r="A91" s="26" t="s">
        <v>94</v>
      </c>
      <c r="B91" s="37"/>
      <c r="C91" s="37"/>
      <c r="D91" s="38"/>
      <c r="E91" s="37"/>
      <c r="F91" s="39"/>
    </row>
    <row r="92" spans="1:6" ht="33.75" customHeight="1" hidden="1">
      <c r="A92" s="26" t="s">
        <v>95</v>
      </c>
      <c r="B92" s="37"/>
      <c r="C92" s="37"/>
      <c r="D92" s="38"/>
      <c r="E92" s="37"/>
      <c r="F92" s="39"/>
    </row>
    <row r="93" spans="1:6" ht="16.5" customHeight="1">
      <c r="A93" s="26" t="s">
        <v>98</v>
      </c>
      <c r="B93" s="37">
        <v>0.66</v>
      </c>
      <c r="C93" s="37">
        <v>0.697</v>
      </c>
      <c r="D93" s="38">
        <f t="shared" si="2"/>
        <v>105.6060606060606</v>
      </c>
      <c r="E93" s="37">
        <v>0.718</v>
      </c>
      <c r="F93" s="39">
        <f t="shared" si="3"/>
        <v>103.01291248206601</v>
      </c>
    </row>
    <row r="94" spans="1:6" ht="31.5" customHeight="1" hidden="1">
      <c r="A94" s="2" t="s">
        <v>165</v>
      </c>
      <c r="B94" s="37"/>
      <c r="C94" s="37"/>
      <c r="D94" s="38"/>
      <c r="E94" s="37"/>
      <c r="F94" s="39"/>
    </row>
    <row r="95" spans="1:6" ht="16.5" customHeight="1" hidden="1">
      <c r="A95" s="26" t="s">
        <v>94</v>
      </c>
      <c r="B95" s="37"/>
      <c r="C95" s="37"/>
      <c r="D95" s="38"/>
      <c r="E95" s="37"/>
      <c r="F95" s="39"/>
    </row>
    <row r="96" spans="1:6" ht="30.75" customHeight="1" hidden="1">
      <c r="A96" s="26" t="s">
        <v>95</v>
      </c>
      <c r="B96" s="37"/>
      <c r="C96" s="37"/>
      <c r="D96" s="38"/>
      <c r="E96" s="37"/>
      <c r="F96" s="39"/>
    </row>
    <row r="97" spans="1:6" ht="16.5" customHeight="1" hidden="1">
      <c r="A97" s="26" t="s">
        <v>98</v>
      </c>
      <c r="B97" s="37"/>
      <c r="C97" s="37"/>
      <c r="D97" s="38"/>
      <c r="E97" s="37"/>
      <c r="F97" s="39"/>
    </row>
    <row r="98" spans="1:6" ht="28.5">
      <c r="A98" s="3" t="s">
        <v>92</v>
      </c>
      <c r="B98" s="37"/>
      <c r="C98" s="37"/>
      <c r="D98" s="38"/>
      <c r="E98" s="37"/>
      <c r="F98" s="39"/>
    </row>
    <row r="99" spans="1:6" ht="14.25" customHeight="1">
      <c r="A99" s="2" t="s">
        <v>93</v>
      </c>
      <c r="B99" s="37">
        <v>273</v>
      </c>
      <c r="C99" s="37">
        <v>265</v>
      </c>
      <c r="D99" s="38">
        <f t="shared" si="2"/>
        <v>97.06959706959707</v>
      </c>
      <c r="E99" s="37">
        <v>270</v>
      </c>
      <c r="F99" s="39">
        <f t="shared" si="3"/>
        <v>101.88679245283019</v>
      </c>
    </row>
    <row r="100" spans="1:6" ht="17.25" customHeight="1" hidden="1">
      <c r="A100" s="26" t="s">
        <v>94</v>
      </c>
      <c r="B100" s="37"/>
      <c r="C100" s="37"/>
      <c r="D100" s="38" t="e">
        <f t="shared" si="2"/>
        <v>#DIV/0!</v>
      </c>
      <c r="E100" s="37"/>
      <c r="F100" s="39" t="e">
        <f t="shared" si="3"/>
        <v>#DIV/0!</v>
      </c>
    </row>
    <row r="101" spans="1:6" ht="30.75" customHeight="1" hidden="1">
      <c r="A101" s="26" t="s">
        <v>95</v>
      </c>
      <c r="B101" s="37"/>
      <c r="C101" s="37"/>
      <c r="D101" s="38"/>
      <c r="E101" s="37"/>
      <c r="F101" s="39"/>
    </row>
    <row r="102" spans="1:6" ht="14.25" customHeight="1">
      <c r="A102" s="26" t="s">
        <v>98</v>
      </c>
      <c r="B102" s="37">
        <v>273</v>
      </c>
      <c r="C102" s="37">
        <v>265</v>
      </c>
      <c r="D102" s="38">
        <f t="shared" si="2"/>
        <v>97.06959706959707</v>
      </c>
      <c r="E102" s="37">
        <v>270</v>
      </c>
      <c r="F102" s="39">
        <f t="shared" si="3"/>
        <v>101.88679245283019</v>
      </c>
    </row>
    <row r="103" spans="1:6" ht="30">
      <c r="A103" s="48" t="s">
        <v>99</v>
      </c>
      <c r="B103" s="37">
        <v>96</v>
      </c>
      <c r="C103" s="37">
        <v>100</v>
      </c>
      <c r="D103" s="38">
        <f t="shared" si="2"/>
        <v>104.16666666666667</v>
      </c>
      <c r="E103" s="37">
        <v>182</v>
      </c>
      <c r="F103" s="39">
        <f t="shared" si="3"/>
        <v>182</v>
      </c>
    </row>
    <row r="104" spans="1:6" ht="15" hidden="1">
      <c r="A104" s="26" t="s">
        <v>94</v>
      </c>
      <c r="B104" s="37"/>
      <c r="C104" s="37"/>
      <c r="D104" s="38" t="e">
        <f t="shared" si="2"/>
        <v>#DIV/0!</v>
      </c>
      <c r="E104" s="37"/>
      <c r="F104" s="39" t="e">
        <f t="shared" si="3"/>
        <v>#DIV/0!</v>
      </c>
    </row>
    <row r="105" spans="1:6" ht="30" hidden="1">
      <c r="A105" s="26" t="s">
        <v>95</v>
      </c>
      <c r="B105" s="37"/>
      <c r="C105" s="37"/>
      <c r="D105" s="38"/>
      <c r="E105" s="37"/>
      <c r="F105" s="39"/>
    </row>
    <row r="106" spans="1:6" ht="14.25" customHeight="1">
      <c r="A106" s="49" t="s">
        <v>98</v>
      </c>
      <c r="B106" s="37">
        <v>96</v>
      </c>
      <c r="C106" s="37">
        <v>100</v>
      </c>
      <c r="D106" s="38">
        <f t="shared" si="2"/>
        <v>104.16666666666667</v>
      </c>
      <c r="E106" s="37">
        <v>182</v>
      </c>
      <c r="F106" s="39">
        <f t="shared" si="3"/>
        <v>182</v>
      </c>
    </row>
    <row r="107" spans="1:6" ht="14.25" customHeight="1">
      <c r="A107" s="2" t="s">
        <v>100</v>
      </c>
      <c r="B107" s="37">
        <v>428</v>
      </c>
      <c r="C107" s="37">
        <v>406</v>
      </c>
      <c r="D107" s="38">
        <f t="shared" si="2"/>
        <v>94.85981308411215</v>
      </c>
      <c r="E107" s="37">
        <v>423</v>
      </c>
      <c r="F107" s="39">
        <f t="shared" si="3"/>
        <v>104.1871921182266</v>
      </c>
    </row>
    <row r="108" spans="1:6" ht="14.25" customHeight="1" hidden="1">
      <c r="A108" s="26" t="s">
        <v>94</v>
      </c>
      <c r="B108" s="37"/>
      <c r="C108" s="37"/>
      <c r="D108" s="38"/>
      <c r="E108" s="37"/>
      <c r="F108" s="39"/>
    </row>
    <row r="109" spans="1:6" ht="31.5" customHeight="1" hidden="1">
      <c r="A109" s="26" t="s">
        <v>95</v>
      </c>
      <c r="B109" s="37"/>
      <c r="C109" s="37"/>
      <c r="D109" s="38"/>
      <c r="E109" s="37"/>
      <c r="F109" s="39"/>
    </row>
    <row r="110" spans="1:6" ht="14.25" customHeight="1">
      <c r="A110" s="26" t="s">
        <v>98</v>
      </c>
      <c r="B110" s="37">
        <v>428</v>
      </c>
      <c r="C110" s="37">
        <v>406</v>
      </c>
      <c r="D110" s="38">
        <f t="shared" si="2"/>
        <v>94.85981308411215</v>
      </c>
      <c r="E110" s="37">
        <v>423</v>
      </c>
      <c r="F110" s="39">
        <f t="shared" si="3"/>
        <v>104.1871921182266</v>
      </c>
    </row>
    <row r="111" spans="1:6" ht="14.25" customHeight="1">
      <c r="A111" s="2" t="s">
        <v>101</v>
      </c>
      <c r="B111" s="37">
        <v>678</v>
      </c>
      <c r="C111" s="37">
        <v>539</v>
      </c>
      <c r="D111" s="38">
        <f t="shared" si="2"/>
        <v>79.49852507374632</v>
      </c>
      <c r="E111" s="37">
        <v>540</v>
      </c>
      <c r="F111" s="39">
        <f t="shared" si="3"/>
        <v>100.18552875695732</v>
      </c>
    </row>
    <row r="112" spans="1:6" ht="14.25" customHeight="1">
      <c r="A112" s="2" t="s">
        <v>102</v>
      </c>
      <c r="B112" s="37">
        <v>10.325</v>
      </c>
      <c r="C112" s="37">
        <v>458.457</v>
      </c>
      <c r="D112" s="38">
        <f t="shared" si="2"/>
        <v>4440.2615012106535</v>
      </c>
      <c r="E112" s="37">
        <v>459.666</v>
      </c>
      <c r="F112" s="39">
        <f t="shared" si="3"/>
        <v>100.26371066424986</v>
      </c>
    </row>
    <row r="113" spans="1:6" ht="16.5" customHeight="1">
      <c r="A113" s="2"/>
      <c r="B113" s="37"/>
      <c r="C113" s="37"/>
      <c r="D113" s="38"/>
      <c r="E113" s="37"/>
      <c r="F113" s="39"/>
    </row>
    <row r="114" spans="1:6" ht="15">
      <c r="A114" s="60" t="s">
        <v>65</v>
      </c>
      <c r="B114" s="37">
        <v>5837970</v>
      </c>
      <c r="C114" s="37">
        <v>6714300</v>
      </c>
      <c r="D114" s="38">
        <f t="shared" si="2"/>
        <v>115.01086850394915</v>
      </c>
      <c r="E114" s="37">
        <v>7665600</v>
      </c>
      <c r="F114" s="39">
        <f t="shared" si="3"/>
        <v>114.16826772708994</v>
      </c>
    </row>
    <row r="115" spans="1:6" ht="15">
      <c r="A115" s="60" t="s">
        <v>66</v>
      </c>
      <c r="B115" s="37">
        <v>305000</v>
      </c>
      <c r="C115" s="37">
        <v>344700</v>
      </c>
      <c r="D115" s="38">
        <f t="shared" si="2"/>
        <v>113.01639344262296</v>
      </c>
      <c r="E115" s="37">
        <v>390800</v>
      </c>
      <c r="F115" s="39">
        <f t="shared" si="3"/>
        <v>113.37394836089354</v>
      </c>
    </row>
    <row r="116" spans="1:6" ht="15">
      <c r="A116" s="60" t="s">
        <v>67</v>
      </c>
      <c r="B116" s="37">
        <v>1618800</v>
      </c>
      <c r="C116" s="37">
        <v>1854800</v>
      </c>
      <c r="D116" s="38">
        <f t="shared" si="2"/>
        <v>114.57870027180628</v>
      </c>
      <c r="E116" s="38">
        <v>2114300</v>
      </c>
      <c r="F116" s="39">
        <f t="shared" si="3"/>
        <v>113.9907267629933</v>
      </c>
    </row>
    <row r="117" spans="1:6" ht="45">
      <c r="A117" s="60" t="s">
        <v>68</v>
      </c>
      <c r="B117" s="37">
        <v>15760</v>
      </c>
      <c r="C117" s="37">
        <v>17680</v>
      </c>
      <c r="D117" s="38">
        <f t="shared" si="2"/>
        <v>112.18274111675126</v>
      </c>
      <c r="E117" s="37">
        <v>20080</v>
      </c>
      <c r="F117" s="39">
        <f t="shared" si="3"/>
        <v>113.57466063348416</v>
      </c>
    </row>
    <row r="118" spans="1:6" ht="30">
      <c r="A118" s="60" t="s">
        <v>69</v>
      </c>
      <c r="B118" s="37">
        <v>1487100</v>
      </c>
      <c r="C118" s="37">
        <v>1927400</v>
      </c>
      <c r="D118" s="38">
        <f t="shared" si="2"/>
        <v>129.60796180485508</v>
      </c>
      <c r="E118" s="37">
        <v>2114500</v>
      </c>
      <c r="F118" s="39">
        <f t="shared" si="3"/>
        <v>109.70737781467261</v>
      </c>
    </row>
    <row r="119" spans="1:6" ht="30">
      <c r="A119" s="60" t="s">
        <v>70</v>
      </c>
      <c r="B119" s="37">
        <v>93000</v>
      </c>
      <c r="C119" s="37">
        <v>101600</v>
      </c>
      <c r="D119" s="38">
        <f t="shared" si="2"/>
        <v>109.24731182795699</v>
      </c>
      <c r="E119" s="37">
        <v>107700</v>
      </c>
      <c r="F119" s="39">
        <f t="shared" si="3"/>
        <v>106.003937007874</v>
      </c>
    </row>
    <row r="120" spans="1:6" ht="30.75" customHeight="1">
      <c r="A120" s="60" t="s">
        <v>71</v>
      </c>
      <c r="B120" s="37">
        <v>2045500</v>
      </c>
      <c r="C120" s="37">
        <v>2554800</v>
      </c>
      <c r="D120" s="38">
        <f t="shared" si="2"/>
        <v>124.89855780982644</v>
      </c>
      <c r="E120" s="37">
        <v>3457500</v>
      </c>
      <c r="F120" s="39">
        <f t="shared" si="3"/>
        <v>135.33348990136213</v>
      </c>
    </row>
    <row r="121" spans="1:6" ht="30">
      <c r="A121" s="60" t="s">
        <v>137</v>
      </c>
      <c r="B121" s="37">
        <v>704800</v>
      </c>
      <c r="C121" s="37">
        <v>767400</v>
      </c>
      <c r="D121" s="38">
        <f t="shared" si="2"/>
        <v>108.88195232690126</v>
      </c>
      <c r="E121" s="37">
        <v>832800</v>
      </c>
      <c r="F121" s="39">
        <f t="shared" si="3"/>
        <v>108.52228303362001</v>
      </c>
    </row>
    <row r="122" spans="1:6" ht="16.5" customHeight="1">
      <c r="A122" s="3" t="s">
        <v>7</v>
      </c>
      <c r="B122" s="37"/>
      <c r="C122" s="37"/>
      <c r="D122" s="38"/>
      <c r="E122" s="37"/>
      <c r="F122" s="59"/>
    </row>
    <row r="123" spans="1:6" ht="30">
      <c r="A123" s="2" t="s">
        <v>8</v>
      </c>
      <c r="B123" s="37">
        <v>2.13</v>
      </c>
      <c r="C123" s="37">
        <v>2.356</v>
      </c>
      <c r="D123" s="38">
        <f t="shared" si="2"/>
        <v>110.61032863849765</v>
      </c>
      <c r="E123" s="37">
        <v>2.38</v>
      </c>
      <c r="F123" s="39">
        <f t="shared" si="3"/>
        <v>101.01867572156198</v>
      </c>
    </row>
    <row r="124" spans="1:6" ht="14.25">
      <c r="A124" s="24" t="s">
        <v>9</v>
      </c>
      <c r="B124" s="37"/>
      <c r="C124" s="37"/>
      <c r="D124" s="38"/>
      <c r="E124" s="37"/>
      <c r="F124" s="39"/>
    </row>
    <row r="125" spans="1:6" ht="15">
      <c r="A125" s="2" t="s">
        <v>10</v>
      </c>
      <c r="B125" s="37">
        <v>6.244</v>
      </c>
      <c r="C125" s="37">
        <v>6.198</v>
      </c>
      <c r="D125" s="38">
        <f t="shared" si="2"/>
        <v>99.26329276105062</v>
      </c>
      <c r="E125" s="37">
        <v>6.22</v>
      </c>
      <c r="F125" s="39">
        <f t="shared" si="3"/>
        <v>100.35495321071312</v>
      </c>
    </row>
    <row r="126" spans="1:6" ht="15">
      <c r="A126" s="2" t="s">
        <v>11</v>
      </c>
      <c r="B126" s="37">
        <v>1.13</v>
      </c>
      <c r="C126" s="37">
        <v>1.24</v>
      </c>
      <c r="D126" s="38">
        <f t="shared" si="2"/>
        <v>109.7345132743363</v>
      </c>
      <c r="E126" s="37">
        <v>1.25</v>
      </c>
      <c r="F126" s="39">
        <f t="shared" si="3"/>
        <v>100.80645161290323</v>
      </c>
    </row>
    <row r="127" spans="1:6" ht="15">
      <c r="A127" s="2" t="s">
        <v>12</v>
      </c>
      <c r="B127" s="37">
        <v>1.241</v>
      </c>
      <c r="C127" s="37">
        <v>1.135</v>
      </c>
      <c r="D127" s="38">
        <f t="shared" si="2"/>
        <v>91.45850120870264</v>
      </c>
      <c r="E127" s="37">
        <v>1.24</v>
      </c>
      <c r="F127" s="39">
        <f t="shared" si="3"/>
        <v>109.2511013215859</v>
      </c>
    </row>
    <row r="128" spans="1:6" ht="15">
      <c r="A128" s="2" t="s">
        <v>13</v>
      </c>
      <c r="B128" s="38">
        <v>3.6</v>
      </c>
      <c r="C128" s="37">
        <v>4.512</v>
      </c>
      <c r="D128" s="38">
        <f t="shared" si="2"/>
        <v>125.33333333333331</v>
      </c>
      <c r="E128" s="37">
        <v>4.459</v>
      </c>
      <c r="F128" s="39">
        <f t="shared" si="3"/>
        <v>98.82535460992908</v>
      </c>
    </row>
    <row r="129" spans="1:6" ht="14.25">
      <c r="A129" s="24" t="s">
        <v>14</v>
      </c>
      <c r="B129" s="37"/>
      <c r="C129" s="37"/>
      <c r="D129" s="38"/>
      <c r="E129" s="37"/>
      <c r="F129" s="39"/>
    </row>
    <row r="130" spans="1:6" ht="16.5" customHeight="1">
      <c r="A130" s="26" t="s">
        <v>12</v>
      </c>
      <c r="B130" s="37">
        <v>0.875</v>
      </c>
      <c r="C130" s="37">
        <v>0.769</v>
      </c>
      <c r="D130" s="38">
        <f t="shared" si="2"/>
        <v>87.88571428571429</v>
      </c>
      <c r="E130" s="37">
        <v>0.79</v>
      </c>
      <c r="F130" s="39">
        <f t="shared" si="3"/>
        <v>102.73081924577374</v>
      </c>
    </row>
    <row r="131" spans="1:6" ht="16.5" customHeight="1">
      <c r="A131" s="26" t="s">
        <v>13</v>
      </c>
      <c r="B131" s="37">
        <v>0.458</v>
      </c>
      <c r="C131" s="37">
        <v>0.395</v>
      </c>
      <c r="D131" s="38">
        <f t="shared" si="2"/>
        <v>86.24454148471615</v>
      </c>
      <c r="E131" s="37">
        <v>0.382</v>
      </c>
      <c r="F131" s="39">
        <f t="shared" si="3"/>
        <v>96.70886075949366</v>
      </c>
    </row>
    <row r="132" spans="1:6" ht="45">
      <c r="A132" s="2" t="s">
        <v>15</v>
      </c>
      <c r="B132" s="37">
        <v>62.7</v>
      </c>
      <c r="C132" s="37">
        <v>61.2</v>
      </c>
      <c r="D132" s="38">
        <f t="shared" si="2"/>
        <v>97.60765550239235</v>
      </c>
      <c r="E132" s="38">
        <v>60.8</v>
      </c>
      <c r="F132" s="39">
        <f t="shared" si="3"/>
        <v>99.34640522875816</v>
      </c>
    </row>
    <row r="133" spans="1:6" ht="14.25">
      <c r="A133" s="24" t="s">
        <v>16</v>
      </c>
      <c r="B133" s="37"/>
      <c r="C133" s="37"/>
      <c r="D133" s="38"/>
      <c r="E133" s="37"/>
      <c r="F133" s="39"/>
    </row>
    <row r="134" spans="1:6" ht="30">
      <c r="A134" s="2" t="s">
        <v>17</v>
      </c>
      <c r="B134" s="37">
        <v>49.19</v>
      </c>
      <c r="C134" s="37">
        <v>53</v>
      </c>
      <c r="D134" s="38">
        <f t="shared" si="2"/>
        <v>107.74547672291118</v>
      </c>
      <c r="E134" s="37">
        <v>53.5</v>
      </c>
      <c r="F134" s="39">
        <f t="shared" si="3"/>
        <v>100.9433962264151</v>
      </c>
    </row>
    <row r="135" spans="1:6" ht="28.5" customHeight="1">
      <c r="A135" s="2" t="s">
        <v>18</v>
      </c>
      <c r="B135" s="37">
        <v>30.4</v>
      </c>
      <c r="C135" s="38">
        <v>38.14</v>
      </c>
      <c r="D135" s="38">
        <f t="shared" si="2"/>
        <v>125.46052631578948</v>
      </c>
      <c r="E135" s="37">
        <v>42.71</v>
      </c>
      <c r="F135" s="39">
        <f t="shared" si="3"/>
        <v>111.98217094913477</v>
      </c>
    </row>
    <row r="136" spans="1:6" ht="28.5" customHeight="1" hidden="1">
      <c r="A136" s="2" t="s">
        <v>19</v>
      </c>
      <c r="B136" s="37"/>
      <c r="C136" s="38"/>
      <c r="D136" s="38"/>
      <c r="E136" s="37"/>
      <c r="F136" s="39"/>
    </row>
    <row r="137" spans="1:6" ht="28.5" customHeight="1" hidden="1">
      <c r="A137" s="2" t="s">
        <v>20</v>
      </c>
      <c r="B137" s="37"/>
      <c r="C137" s="38"/>
      <c r="D137" s="38"/>
      <c r="E137" s="37"/>
      <c r="F137" s="39"/>
    </row>
    <row r="138" spans="1:6" ht="28.5" customHeight="1" hidden="1">
      <c r="A138" s="2" t="s">
        <v>21</v>
      </c>
      <c r="B138" s="37"/>
      <c r="C138" s="38"/>
      <c r="D138" s="38"/>
      <c r="E138" s="37"/>
      <c r="F138" s="39"/>
    </row>
    <row r="139" spans="1:6" ht="30">
      <c r="A139" s="2" t="s">
        <v>22</v>
      </c>
      <c r="B139" s="37">
        <v>21.8</v>
      </c>
      <c r="C139" s="37">
        <v>22</v>
      </c>
      <c r="D139" s="38">
        <f t="shared" si="2"/>
        <v>100.91743119266054</v>
      </c>
      <c r="E139" s="37">
        <v>22.5</v>
      </c>
      <c r="F139" s="39">
        <f t="shared" si="3"/>
        <v>102.27272727272727</v>
      </c>
    </row>
    <row r="140" spans="1:6" ht="28.5">
      <c r="A140" s="24" t="s">
        <v>23</v>
      </c>
      <c r="B140" s="37"/>
      <c r="C140" s="37"/>
      <c r="D140" s="38"/>
      <c r="E140" s="37"/>
      <c r="F140" s="59"/>
    </row>
    <row r="141" spans="1:6" ht="16.5" customHeight="1">
      <c r="A141" s="2" t="s">
        <v>32</v>
      </c>
      <c r="B141" s="37">
        <v>8.5</v>
      </c>
      <c r="C141" s="37">
        <v>9.4</v>
      </c>
      <c r="D141" s="38">
        <f t="shared" si="2"/>
        <v>110.58823529411765</v>
      </c>
      <c r="E141" s="37">
        <v>10.1</v>
      </c>
      <c r="F141" s="39">
        <f t="shared" si="3"/>
        <v>107.44680851063828</v>
      </c>
    </row>
    <row r="142" spans="1:6" ht="16.5" customHeight="1">
      <c r="A142" s="2" t="s">
        <v>105</v>
      </c>
      <c r="B142" s="37">
        <v>664</v>
      </c>
      <c r="C142" s="37">
        <v>680</v>
      </c>
      <c r="D142" s="38">
        <f t="shared" si="2"/>
        <v>102.40963855421687</v>
      </c>
      <c r="E142" s="37">
        <v>680</v>
      </c>
      <c r="F142" s="39">
        <f t="shared" si="3"/>
        <v>100</v>
      </c>
    </row>
    <row r="143" spans="1:6" ht="36" customHeight="1">
      <c r="A143" s="2" t="s">
        <v>46</v>
      </c>
      <c r="B143" s="37">
        <v>22</v>
      </c>
      <c r="C143" s="37">
        <v>22</v>
      </c>
      <c r="D143" s="38">
        <f t="shared" si="2"/>
        <v>100</v>
      </c>
      <c r="E143" s="37">
        <v>22.1</v>
      </c>
      <c r="F143" s="39">
        <f t="shared" si="3"/>
        <v>100.45454545454547</v>
      </c>
    </row>
    <row r="144" spans="1:6" ht="24.75" customHeight="1">
      <c r="A144" s="2" t="s">
        <v>33</v>
      </c>
      <c r="B144" s="37">
        <v>2.14</v>
      </c>
      <c r="C144" s="37">
        <v>3.2</v>
      </c>
      <c r="D144" s="38">
        <f t="shared" si="2"/>
        <v>149.53271028037383</v>
      </c>
      <c r="E144" s="37">
        <v>3.26</v>
      </c>
      <c r="F144" s="39">
        <f t="shared" si="3"/>
        <v>101.87499999999999</v>
      </c>
    </row>
    <row r="145" spans="1:6" ht="35.25" customHeight="1">
      <c r="A145" s="2" t="s">
        <v>34</v>
      </c>
      <c r="B145" s="37">
        <v>6.5</v>
      </c>
      <c r="C145" s="37">
        <v>6.6</v>
      </c>
      <c r="D145" s="38">
        <f t="shared" si="2"/>
        <v>101.53846153846153</v>
      </c>
      <c r="E145" s="37">
        <v>6.7</v>
      </c>
      <c r="F145" s="39">
        <f t="shared" si="3"/>
        <v>101.51515151515152</v>
      </c>
    </row>
    <row r="146" spans="1:6" ht="30.75" customHeight="1">
      <c r="A146" s="2" t="s">
        <v>89</v>
      </c>
      <c r="B146" s="37">
        <v>1121</v>
      </c>
      <c r="C146" s="37">
        <v>1185</v>
      </c>
      <c r="D146" s="38">
        <f>C146/B146*100</f>
        <v>105.70918822479929</v>
      </c>
      <c r="E146" s="37">
        <v>1220</v>
      </c>
      <c r="F146" s="39">
        <f>E146/C146*100</f>
        <v>102.9535864978903</v>
      </c>
    </row>
    <row r="147" spans="1:6" ht="48.75" customHeight="1" hidden="1">
      <c r="A147" s="2" t="s">
        <v>47</v>
      </c>
      <c r="B147" s="37"/>
      <c r="C147" s="37"/>
      <c r="D147" s="38"/>
      <c r="E147" s="37"/>
      <c r="F147" s="39"/>
    </row>
    <row r="148" spans="1:6" ht="30" customHeight="1">
      <c r="A148" s="2" t="s">
        <v>24</v>
      </c>
      <c r="B148" s="37">
        <v>347</v>
      </c>
      <c r="C148" s="37">
        <v>346</v>
      </c>
      <c r="D148" s="38">
        <f t="shared" si="2"/>
        <v>99.71181556195965</v>
      </c>
      <c r="E148" s="37">
        <v>347</v>
      </c>
      <c r="F148" s="39">
        <f t="shared" si="3"/>
        <v>100.28901734104045</v>
      </c>
    </row>
    <row r="149" spans="1:6" ht="28.5" customHeight="1">
      <c r="A149" s="2" t="s">
        <v>104</v>
      </c>
      <c r="B149" s="37">
        <v>1808</v>
      </c>
      <c r="C149" s="37">
        <v>1808</v>
      </c>
      <c r="D149" s="38">
        <f t="shared" si="2"/>
        <v>100</v>
      </c>
      <c r="E149" s="37">
        <v>1808</v>
      </c>
      <c r="F149" s="39">
        <f t="shared" si="3"/>
        <v>100</v>
      </c>
    </row>
    <row r="150" spans="1:6" ht="48.75" customHeight="1">
      <c r="A150" s="2" t="s">
        <v>171</v>
      </c>
      <c r="B150" s="37"/>
      <c r="C150" s="37">
        <v>2228</v>
      </c>
      <c r="D150" s="38">
        <v>0</v>
      </c>
      <c r="E150" s="37">
        <v>2788</v>
      </c>
      <c r="F150" s="39">
        <f t="shared" si="3"/>
        <v>125.13464991023339</v>
      </c>
    </row>
    <row r="151" spans="1:6" ht="24.75" customHeight="1">
      <c r="A151" s="2" t="s">
        <v>106</v>
      </c>
      <c r="B151" s="37">
        <v>26.3</v>
      </c>
      <c r="C151" s="37">
        <v>27.9</v>
      </c>
      <c r="D151" s="38">
        <f t="shared" si="2"/>
        <v>106.08365019011406</v>
      </c>
      <c r="E151" s="37">
        <v>28.4</v>
      </c>
      <c r="F151" s="39">
        <f t="shared" si="3"/>
        <v>101.7921146953405</v>
      </c>
    </row>
    <row r="152" spans="1:6" ht="28.5">
      <c r="A152" s="3" t="s">
        <v>172</v>
      </c>
      <c r="B152" s="37">
        <v>5155</v>
      </c>
      <c r="C152" s="37">
        <v>5187</v>
      </c>
      <c r="D152" s="38">
        <f aca="true" t="shared" si="4" ref="D152:D172">C152/B152*100</f>
        <v>100.62075654704171</v>
      </c>
      <c r="E152" s="37">
        <v>5217</v>
      </c>
      <c r="F152" s="39">
        <f t="shared" si="3"/>
        <v>100.57836899942163</v>
      </c>
    </row>
    <row r="153" spans="1:6" ht="30.75" customHeight="1">
      <c r="A153" s="26" t="s">
        <v>77</v>
      </c>
      <c r="B153" s="37">
        <v>51</v>
      </c>
      <c r="C153" s="37">
        <v>50</v>
      </c>
      <c r="D153" s="38">
        <f t="shared" si="4"/>
        <v>98.0392156862745</v>
      </c>
      <c r="E153" s="37">
        <v>50</v>
      </c>
      <c r="F153" s="59">
        <f aca="true" t="shared" si="5" ref="F153:F172">E153/C153*100</f>
        <v>100</v>
      </c>
    </row>
    <row r="154" spans="1:6" ht="31.5" customHeight="1">
      <c r="A154" s="26" t="s">
        <v>78</v>
      </c>
      <c r="B154" s="37">
        <v>67</v>
      </c>
      <c r="C154" s="37">
        <v>67</v>
      </c>
      <c r="D154" s="38">
        <f t="shared" si="4"/>
        <v>100</v>
      </c>
      <c r="E154" s="37">
        <v>69</v>
      </c>
      <c r="F154" s="39">
        <f t="shared" si="5"/>
        <v>102.98507462686568</v>
      </c>
    </row>
    <row r="155" spans="1:6" ht="30" customHeight="1">
      <c r="A155" s="26" t="s">
        <v>79</v>
      </c>
      <c r="B155" s="37">
        <v>1213</v>
      </c>
      <c r="C155" s="37">
        <v>1220</v>
      </c>
      <c r="D155" s="38">
        <f t="shared" si="4"/>
        <v>100.57708161582852</v>
      </c>
      <c r="E155" s="37">
        <v>1232</v>
      </c>
      <c r="F155" s="39">
        <f t="shared" si="5"/>
        <v>100.98360655737706</v>
      </c>
    </row>
    <row r="156" spans="1:6" ht="15">
      <c r="A156" s="26" t="s">
        <v>76</v>
      </c>
      <c r="B156" s="37">
        <v>3824</v>
      </c>
      <c r="C156" s="37">
        <v>3850</v>
      </c>
      <c r="D156" s="38">
        <f t="shared" si="4"/>
        <v>100.67991631799163</v>
      </c>
      <c r="E156" s="37">
        <v>3866</v>
      </c>
      <c r="F156" s="39">
        <f t="shared" si="5"/>
        <v>100.41558441558442</v>
      </c>
    </row>
    <row r="157" spans="1:6" ht="14.25">
      <c r="A157" s="3" t="s">
        <v>138</v>
      </c>
      <c r="B157" s="37"/>
      <c r="C157" s="37"/>
      <c r="D157" s="38"/>
      <c r="E157" s="37"/>
      <c r="F157" s="39"/>
    </row>
    <row r="158" spans="1:6" ht="30">
      <c r="A158" s="2" t="s">
        <v>139</v>
      </c>
      <c r="B158" s="37">
        <v>65</v>
      </c>
      <c r="C158" s="37">
        <v>65</v>
      </c>
      <c r="D158" s="38">
        <f t="shared" si="4"/>
        <v>100</v>
      </c>
      <c r="E158" s="37">
        <v>67</v>
      </c>
      <c r="F158" s="39">
        <f t="shared" si="5"/>
        <v>103.07692307692307</v>
      </c>
    </row>
    <row r="159" spans="1:6" ht="30">
      <c r="A159" s="2" t="s">
        <v>158</v>
      </c>
      <c r="B159" s="37">
        <v>4374</v>
      </c>
      <c r="C159" s="37">
        <v>4445</v>
      </c>
      <c r="D159" s="38">
        <f t="shared" si="4"/>
        <v>101.62322816643805</v>
      </c>
      <c r="E159" s="37">
        <v>4471</v>
      </c>
      <c r="F159" s="39">
        <f t="shared" si="5"/>
        <v>100.58492688413949</v>
      </c>
    </row>
    <row r="160" spans="1:6" ht="15">
      <c r="A160" s="2" t="s">
        <v>159</v>
      </c>
      <c r="B160" s="37">
        <v>550</v>
      </c>
      <c r="C160" s="37">
        <v>595</v>
      </c>
      <c r="D160" s="38">
        <f t="shared" si="4"/>
        <v>108.18181818181817</v>
      </c>
      <c r="E160" s="37">
        <v>605</v>
      </c>
      <c r="F160" s="39">
        <f t="shared" si="5"/>
        <v>101.68067226890756</v>
      </c>
    </row>
    <row r="161" spans="1:6" ht="15">
      <c r="A161" s="2" t="s">
        <v>160</v>
      </c>
      <c r="B161" s="37">
        <v>3824</v>
      </c>
      <c r="C161" s="37">
        <v>3850</v>
      </c>
      <c r="D161" s="38">
        <f t="shared" si="4"/>
        <v>100.67991631799163</v>
      </c>
      <c r="E161" s="37">
        <v>3866</v>
      </c>
      <c r="F161" s="39">
        <f t="shared" si="5"/>
        <v>100.41558441558442</v>
      </c>
    </row>
    <row r="162" spans="1:6" ht="67.5" customHeight="1">
      <c r="A162" s="2" t="s">
        <v>140</v>
      </c>
      <c r="B162" s="37">
        <v>20.1</v>
      </c>
      <c r="C162" s="37">
        <v>20.3</v>
      </c>
      <c r="D162" s="38">
        <f t="shared" si="4"/>
        <v>100.99502487562188</v>
      </c>
      <c r="E162" s="37">
        <v>20.5</v>
      </c>
      <c r="F162" s="39">
        <f t="shared" si="5"/>
        <v>100.98522167487684</v>
      </c>
    </row>
    <row r="163" spans="1:6" ht="75">
      <c r="A163" s="2" t="s">
        <v>141</v>
      </c>
      <c r="B163" s="37">
        <v>0</v>
      </c>
      <c r="C163" s="37">
        <v>134.5</v>
      </c>
      <c r="D163" s="38">
        <v>0</v>
      </c>
      <c r="E163" s="37">
        <v>190</v>
      </c>
      <c r="F163" s="39">
        <f t="shared" si="5"/>
        <v>141.2639405204461</v>
      </c>
    </row>
    <row r="164" spans="1:6" ht="14.25">
      <c r="A164" s="3" t="s">
        <v>80</v>
      </c>
      <c r="B164" s="37"/>
      <c r="C164" s="37"/>
      <c r="D164" s="38"/>
      <c r="E164" s="37"/>
      <c r="F164" s="59"/>
    </row>
    <row r="165" spans="1:6" ht="15">
      <c r="A165" s="2" t="s">
        <v>81</v>
      </c>
      <c r="B165" s="37">
        <v>119</v>
      </c>
      <c r="C165" s="37">
        <v>125</v>
      </c>
      <c r="D165" s="38">
        <f t="shared" si="4"/>
        <v>105.0420168067227</v>
      </c>
      <c r="E165" s="37">
        <v>134</v>
      </c>
      <c r="F165" s="39">
        <f t="shared" si="5"/>
        <v>107.2</v>
      </c>
    </row>
    <row r="166" spans="1:6" ht="15">
      <c r="A166" s="2" t="s">
        <v>82</v>
      </c>
      <c r="B166" s="37">
        <v>359.4</v>
      </c>
      <c r="C166" s="37">
        <v>365</v>
      </c>
      <c r="D166" s="38">
        <f t="shared" si="4"/>
        <v>101.55815247634948</v>
      </c>
      <c r="E166" s="37">
        <v>375</v>
      </c>
      <c r="F166" s="39">
        <f t="shared" si="5"/>
        <v>102.73972602739727</v>
      </c>
    </row>
    <row r="167" spans="1:6" ht="15">
      <c r="A167" s="2" t="s">
        <v>83</v>
      </c>
      <c r="B167" s="37">
        <v>63</v>
      </c>
      <c r="C167" s="37">
        <v>66</v>
      </c>
      <c r="D167" s="38">
        <f t="shared" si="4"/>
        <v>104.76190476190477</v>
      </c>
      <c r="E167" s="37">
        <v>70</v>
      </c>
      <c r="F167" s="39">
        <f t="shared" si="5"/>
        <v>106.06060606060606</v>
      </c>
    </row>
    <row r="168" spans="1:6" ht="32.25" customHeight="1">
      <c r="A168" s="2" t="s">
        <v>87</v>
      </c>
      <c r="B168" s="37">
        <v>227.2</v>
      </c>
      <c r="C168" s="37">
        <v>227.2</v>
      </c>
      <c r="D168" s="38">
        <f t="shared" si="4"/>
        <v>100</v>
      </c>
      <c r="E168" s="37">
        <v>227.2</v>
      </c>
      <c r="F168" s="39">
        <f t="shared" si="5"/>
        <v>100</v>
      </c>
    </row>
    <row r="169" spans="1:6" ht="19.5" customHeight="1">
      <c r="A169" s="26" t="s">
        <v>84</v>
      </c>
      <c r="B169" s="37">
        <v>95.3</v>
      </c>
      <c r="C169" s="37">
        <v>95.3</v>
      </c>
      <c r="D169" s="38">
        <f t="shared" si="4"/>
        <v>100</v>
      </c>
      <c r="E169" s="37">
        <v>95.3</v>
      </c>
      <c r="F169" s="39">
        <f t="shared" si="5"/>
        <v>100</v>
      </c>
    </row>
    <row r="170" spans="1:6" ht="48" customHeight="1">
      <c r="A170" s="4" t="s">
        <v>85</v>
      </c>
      <c r="B170" s="38">
        <v>92.2</v>
      </c>
      <c r="C170" s="38">
        <v>93</v>
      </c>
      <c r="D170" s="38">
        <f t="shared" si="4"/>
        <v>100.86767895878526</v>
      </c>
      <c r="E170" s="38">
        <v>93.5</v>
      </c>
      <c r="F170" s="39">
        <f t="shared" si="5"/>
        <v>100.53763440860214</v>
      </c>
    </row>
    <row r="171" spans="1:6" ht="32.25" customHeight="1">
      <c r="A171" s="4" t="s">
        <v>90</v>
      </c>
      <c r="B171" s="37">
        <v>659.8</v>
      </c>
      <c r="C171" s="37">
        <v>668.4</v>
      </c>
      <c r="D171" s="38">
        <f t="shared" si="4"/>
        <v>101.303425280388</v>
      </c>
      <c r="E171" s="37">
        <v>672.3</v>
      </c>
      <c r="F171" s="39">
        <f t="shared" si="5"/>
        <v>100.5834829443447</v>
      </c>
    </row>
    <row r="172" spans="1:6" ht="33.75" customHeight="1">
      <c r="A172" s="4" t="s">
        <v>91</v>
      </c>
      <c r="B172" s="37">
        <v>89.4</v>
      </c>
      <c r="C172" s="37">
        <v>91.2</v>
      </c>
      <c r="D172" s="38">
        <f t="shared" si="4"/>
        <v>102.01342281879194</v>
      </c>
      <c r="E172" s="37">
        <v>92.7</v>
      </c>
      <c r="F172" s="39">
        <f t="shared" si="5"/>
        <v>101.64473684210526</v>
      </c>
    </row>
    <row r="173" spans="1:6" ht="14.25">
      <c r="A173" s="3" t="s">
        <v>173</v>
      </c>
      <c r="B173" s="37"/>
      <c r="C173" s="37"/>
      <c r="D173" s="38"/>
      <c r="E173" s="37"/>
      <c r="F173" s="39"/>
    </row>
    <row r="174" spans="1:6" ht="30">
      <c r="A174" s="4" t="s">
        <v>174</v>
      </c>
      <c r="B174" s="37">
        <v>90.39</v>
      </c>
      <c r="C174" s="37">
        <v>160</v>
      </c>
      <c r="D174" s="38">
        <f>C174/B174*100</f>
        <v>177.01073127558357</v>
      </c>
      <c r="E174" s="37">
        <v>180</v>
      </c>
      <c r="F174" s="39">
        <f>E174/C174*100</f>
        <v>112.5</v>
      </c>
    </row>
    <row r="175" spans="1:6" ht="18">
      <c r="A175" s="4" t="s">
        <v>177</v>
      </c>
      <c r="B175" s="37">
        <v>2578</v>
      </c>
      <c r="C175" s="37">
        <v>5614</v>
      </c>
      <c r="D175" s="38">
        <f>C175/B175*100</f>
        <v>217.76570985259892</v>
      </c>
      <c r="E175" s="37">
        <v>6000</v>
      </c>
      <c r="F175" s="39">
        <f>E175/C175*100</f>
        <v>106.87566797292483</v>
      </c>
    </row>
    <row r="176" spans="1:6" ht="15">
      <c r="A176" s="4" t="s">
        <v>175</v>
      </c>
      <c r="B176" s="37">
        <v>344</v>
      </c>
      <c r="C176" s="37">
        <v>1365</v>
      </c>
      <c r="D176" s="38">
        <f>C176/B176*100</f>
        <v>396.8023255813954</v>
      </c>
      <c r="E176" s="37">
        <v>1400</v>
      </c>
      <c r="F176" s="39">
        <f>E176/C176*100</f>
        <v>102.56410256410255</v>
      </c>
    </row>
    <row r="177" spans="1:6" ht="30">
      <c r="A177" s="4" t="s">
        <v>176</v>
      </c>
      <c r="B177" s="37">
        <v>100</v>
      </c>
      <c r="C177" s="37">
        <v>160</v>
      </c>
      <c r="D177" s="38">
        <f>C177/B177*100</f>
        <v>160</v>
      </c>
      <c r="E177" s="37">
        <v>170</v>
      </c>
      <c r="F177" s="39">
        <f>E177/C177*100</f>
        <v>106.25</v>
      </c>
    </row>
    <row r="178" spans="1:6" ht="14.25">
      <c r="A178" s="61" t="s">
        <v>86</v>
      </c>
      <c r="B178" s="37"/>
      <c r="C178" s="37"/>
      <c r="D178" s="38"/>
      <c r="E178" s="37"/>
      <c r="F178" s="39"/>
    </row>
    <row r="179" spans="1:6" ht="45">
      <c r="A179" s="4" t="s">
        <v>88</v>
      </c>
      <c r="B179" s="37">
        <v>0.07</v>
      </c>
      <c r="C179" s="37">
        <v>0.07</v>
      </c>
      <c r="D179" s="38">
        <f>C179/B179*100</f>
        <v>100</v>
      </c>
      <c r="E179" s="37">
        <v>0.07</v>
      </c>
      <c r="F179" s="39">
        <f>E179/C179*100</f>
        <v>100</v>
      </c>
    </row>
    <row r="180" spans="1:6" ht="15">
      <c r="A180" s="51"/>
      <c r="B180" s="52"/>
      <c r="C180" s="52"/>
      <c r="D180" s="53"/>
      <c r="E180" s="52"/>
      <c r="F180" s="53"/>
    </row>
    <row r="181" spans="1:6" ht="15">
      <c r="A181" s="51"/>
      <c r="B181" s="52"/>
      <c r="C181" s="52"/>
      <c r="D181" s="53"/>
      <c r="E181" s="52"/>
      <c r="F181" s="53"/>
    </row>
    <row r="183" ht="18.75">
      <c r="A183" s="36" t="s">
        <v>113</v>
      </c>
    </row>
    <row r="184" ht="16.5" customHeight="1">
      <c r="A184" s="36" t="s">
        <v>114</v>
      </c>
    </row>
    <row r="185" spans="1:5" ht="16.5" customHeight="1">
      <c r="A185" s="36" t="s">
        <v>115</v>
      </c>
      <c r="E185" s="50" t="s">
        <v>116</v>
      </c>
    </row>
  </sheetData>
  <sheetProtection/>
  <mergeCells count="10">
    <mergeCell ref="B1:F1"/>
    <mergeCell ref="B2:F2"/>
    <mergeCell ref="B3:F3"/>
    <mergeCell ref="B4:F4"/>
    <mergeCell ref="A14:A15"/>
    <mergeCell ref="D14:D15"/>
    <mergeCell ref="F14:F15"/>
    <mergeCell ref="A10:F11"/>
    <mergeCell ref="B5:F5"/>
    <mergeCell ref="A9:F9"/>
  </mergeCells>
  <printOptions horizontalCentered="1"/>
  <pageMargins left="0.2755905511811024" right="0" top="0.5905511811023623" bottom="0.5905511811023623" header="0.31496062992125984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5"/>
  <sheetViews>
    <sheetView workbookViewId="0" topLeftCell="A1">
      <selection activeCell="D74" sqref="D74"/>
    </sheetView>
  </sheetViews>
  <sheetFormatPr defaultColWidth="9.00390625" defaultRowHeight="12.75"/>
  <cols>
    <col min="1" max="1" width="56.375" style="6" customWidth="1"/>
    <col min="2" max="2" width="9.375" style="6" customWidth="1"/>
    <col min="3" max="3" width="8.25390625" style="6" customWidth="1"/>
    <col min="4" max="4" width="8.75390625" style="6" customWidth="1"/>
    <col min="5" max="5" width="8.875" style="6" customWidth="1"/>
    <col min="6" max="6" width="9.00390625" style="6" customWidth="1"/>
    <col min="7" max="16384" width="9.125" style="6" customWidth="1"/>
  </cols>
  <sheetData>
    <row r="1" spans="1:6" ht="15.75">
      <c r="A1" s="557" t="s">
        <v>107</v>
      </c>
      <c r="B1" s="557"/>
      <c r="C1" s="557"/>
      <c r="D1" s="557"/>
      <c r="E1" s="557"/>
      <c r="F1" s="557"/>
    </row>
    <row r="2" spans="1:6" ht="33" customHeight="1">
      <c r="A2" s="560" t="s">
        <v>48</v>
      </c>
      <c r="B2" s="561"/>
      <c r="C2" s="561"/>
      <c r="D2" s="561"/>
      <c r="E2" s="561"/>
      <c r="F2" s="561"/>
    </row>
    <row r="3" ht="13.5" thickBot="1"/>
    <row r="4" spans="1:6" ht="13.5" thickBot="1">
      <c r="A4" s="558" t="s">
        <v>0</v>
      </c>
      <c r="B4" s="8" t="s">
        <v>53</v>
      </c>
      <c r="C4" s="7" t="s">
        <v>54</v>
      </c>
      <c r="D4" s="562" t="s">
        <v>56</v>
      </c>
      <c r="E4" s="9" t="s">
        <v>55</v>
      </c>
      <c r="F4" s="562" t="s">
        <v>57</v>
      </c>
    </row>
    <row r="5" spans="1:6" ht="24" customHeight="1" thickBot="1">
      <c r="A5" s="559"/>
      <c r="B5" s="8" t="s">
        <v>1</v>
      </c>
      <c r="C5" s="8" t="s">
        <v>25</v>
      </c>
      <c r="D5" s="563"/>
      <c r="E5" s="7" t="s">
        <v>26</v>
      </c>
      <c r="F5" s="563"/>
    </row>
    <row r="6" spans="1:6" ht="27.75" customHeight="1">
      <c r="A6" s="1" t="s">
        <v>51</v>
      </c>
      <c r="B6" s="10"/>
      <c r="C6" s="10"/>
      <c r="D6" s="10"/>
      <c r="E6" s="10"/>
      <c r="F6" s="11"/>
    </row>
    <row r="7" spans="1:6" ht="16.5" customHeight="1">
      <c r="A7" s="29" t="s">
        <v>60</v>
      </c>
      <c r="B7" s="22"/>
      <c r="C7" s="22"/>
      <c r="D7" s="22"/>
      <c r="E7" s="22"/>
      <c r="F7" s="23"/>
    </row>
    <row r="8" spans="1:6" ht="15">
      <c r="A8" s="29" t="s">
        <v>58</v>
      </c>
      <c r="B8" s="22"/>
      <c r="C8" s="22"/>
      <c r="D8" s="22"/>
      <c r="E8" s="22"/>
      <c r="F8" s="23"/>
    </row>
    <row r="9" spans="1:6" ht="15">
      <c r="A9" s="29" t="s">
        <v>52</v>
      </c>
      <c r="B9" s="22"/>
      <c r="C9" s="22"/>
      <c r="D9" s="22"/>
      <c r="E9" s="22"/>
      <c r="F9" s="23"/>
    </row>
    <row r="10" spans="1:6" ht="28.5" customHeight="1">
      <c r="A10" s="30" t="s">
        <v>59</v>
      </c>
      <c r="B10" s="22"/>
      <c r="C10" s="22"/>
      <c r="D10" s="22"/>
      <c r="E10" s="22"/>
      <c r="F10" s="23"/>
    </row>
    <row r="11" spans="1:6" ht="28.5" customHeight="1">
      <c r="A11" s="27" t="s">
        <v>72</v>
      </c>
      <c r="B11" s="20"/>
      <c r="C11" s="20"/>
      <c r="D11" s="20"/>
      <c r="E11" s="20"/>
      <c r="F11" s="21"/>
    </row>
    <row r="12" spans="1:6" ht="28.5" customHeight="1">
      <c r="A12" s="28" t="s">
        <v>49</v>
      </c>
      <c r="B12" s="20"/>
      <c r="C12" s="20"/>
      <c r="D12" s="20"/>
      <c r="E12" s="20"/>
      <c r="F12" s="21"/>
    </row>
    <row r="13" spans="1:6" ht="28.5" customHeight="1">
      <c r="A13" s="19" t="s">
        <v>50</v>
      </c>
      <c r="B13" s="20"/>
      <c r="C13" s="20"/>
      <c r="D13" s="20"/>
      <c r="E13" s="20"/>
      <c r="F13" s="21"/>
    </row>
    <row r="14" spans="1:6" ht="15">
      <c r="A14" s="2" t="s">
        <v>27</v>
      </c>
      <c r="B14" s="12"/>
      <c r="C14" s="12"/>
      <c r="D14" s="12"/>
      <c r="E14" s="12"/>
      <c r="F14" s="13"/>
    </row>
    <row r="15" spans="1:6" ht="15">
      <c r="A15" s="2" t="s">
        <v>61</v>
      </c>
      <c r="B15" s="12"/>
      <c r="C15" s="12"/>
      <c r="D15" s="12"/>
      <c r="E15" s="12"/>
      <c r="F15" s="13"/>
    </row>
    <row r="16" spans="1:6" ht="15">
      <c r="A16" s="2" t="s">
        <v>62</v>
      </c>
      <c r="B16" s="12"/>
      <c r="C16" s="12"/>
      <c r="D16" s="12"/>
      <c r="E16" s="12"/>
      <c r="F16" s="13"/>
    </row>
    <row r="17" spans="1:6" ht="15">
      <c r="A17" s="2" t="s">
        <v>63</v>
      </c>
      <c r="B17" s="12"/>
      <c r="C17" s="12"/>
      <c r="D17" s="12"/>
      <c r="E17" s="12"/>
      <c r="F17" s="13"/>
    </row>
    <row r="18" spans="1:6" s="17" customFormat="1" ht="15">
      <c r="A18" s="14" t="s">
        <v>29</v>
      </c>
      <c r="B18" s="15"/>
      <c r="C18" s="15"/>
      <c r="D18" s="15"/>
      <c r="E18" s="15"/>
      <c r="F18" s="16"/>
    </row>
    <row r="19" spans="1:6" s="17" customFormat="1" ht="14.25" customHeight="1">
      <c r="A19" s="14" t="s">
        <v>30</v>
      </c>
      <c r="B19" s="15"/>
      <c r="C19" s="15"/>
      <c r="D19" s="15"/>
      <c r="E19" s="15"/>
      <c r="F19" s="16"/>
    </row>
    <row r="20" spans="1:6" s="17" customFormat="1" ht="27.75" customHeight="1">
      <c r="A20" s="18" t="s">
        <v>31</v>
      </c>
      <c r="B20" s="15"/>
      <c r="C20" s="15"/>
      <c r="D20" s="15"/>
      <c r="E20" s="15"/>
      <c r="F20" s="16"/>
    </row>
    <row r="21" spans="1:6" ht="27.75" customHeight="1">
      <c r="A21" s="3" t="s">
        <v>36</v>
      </c>
      <c r="B21" s="12"/>
      <c r="C21" s="12"/>
      <c r="D21" s="12"/>
      <c r="E21" s="12"/>
      <c r="F21" s="13"/>
    </row>
    <row r="22" spans="1:6" ht="13.5" customHeight="1">
      <c r="A22" s="2" t="s">
        <v>37</v>
      </c>
      <c r="B22" s="12"/>
      <c r="C22" s="12"/>
      <c r="D22" s="12"/>
      <c r="E22" s="12"/>
      <c r="F22" s="13"/>
    </row>
    <row r="23" spans="1:6" ht="13.5" customHeight="1">
      <c r="A23" s="2" t="s">
        <v>38</v>
      </c>
      <c r="B23" s="12"/>
      <c r="C23" s="12"/>
      <c r="D23" s="12"/>
      <c r="E23" s="12"/>
      <c r="F23" s="13"/>
    </row>
    <row r="24" spans="1:6" ht="13.5" customHeight="1">
      <c r="A24" s="2" t="s">
        <v>39</v>
      </c>
      <c r="B24" s="12"/>
      <c r="C24" s="12"/>
      <c r="D24" s="12"/>
      <c r="E24" s="12"/>
      <c r="F24" s="13"/>
    </row>
    <row r="25" spans="1:6" ht="14.25" customHeight="1">
      <c r="A25" s="2" t="s">
        <v>40</v>
      </c>
      <c r="B25" s="12"/>
      <c r="C25" s="12"/>
      <c r="D25" s="12"/>
      <c r="E25" s="12"/>
      <c r="F25" s="13"/>
    </row>
    <row r="26" spans="1:6" ht="30">
      <c r="A26" s="4" t="s">
        <v>64</v>
      </c>
      <c r="B26" s="12"/>
      <c r="C26" s="12"/>
      <c r="D26" s="12"/>
      <c r="E26" s="12"/>
      <c r="F26" s="13"/>
    </row>
    <row r="27" spans="1:6" ht="15" customHeight="1">
      <c r="A27" s="25" t="s">
        <v>94</v>
      </c>
      <c r="B27" s="12"/>
      <c r="C27" s="12"/>
      <c r="D27" s="12"/>
      <c r="E27" s="12"/>
      <c r="F27" s="13"/>
    </row>
    <row r="28" spans="1:6" ht="29.25" customHeight="1">
      <c r="A28" s="25" t="s">
        <v>95</v>
      </c>
      <c r="B28" s="12"/>
      <c r="C28" s="12"/>
      <c r="D28" s="12"/>
      <c r="E28" s="12"/>
      <c r="F28" s="13"/>
    </row>
    <row r="29" spans="1:6" ht="17.25" customHeight="1">
      <c r="A29" s="26" t="s">
        <v>96</v>
      </c>
      <c r="B29" s="12"/>
      <c r="C29" s="12"/>
      <c r="D29" s="12"/>
      <c r="E29" s="12"/>
      <c r="F29" s="13"/>
    </row>
    <row r="30" spans="1:6" ht="28.5">
      <c r="A30" s="3" t="s">
        <v>2</v>
      </c>
      <c r="B30" s="12"/>
      <c r="C30" s="12"/>
      <c r="D30" s="12"/>
      <c r="E30" s="12"/>
      <c r="F30" s="13"/>
    </row>
    <row r="31" spans="1:6" ht="15" customHeight="1">
      <c r="A31" s="2" t="s">
        <v>97</v>
      </c>
      <c r="B31" s="12"/>
      <c r="C31" s="12"/>
      <c r="D31" s="12"/>
      <c r="E31" s="12"/>
      <c r="F31" s="13"/>
    </row>
    <row r="32" spans="1:6" ht="15">
      <c r="A32" s="2" t="s">
        <v>3</v>
      </c>
      <c r="B32" s="12"/>
      <c r="C32" s="12"/>
      <c r="D32" s="12"/>
      <c r="E32" s="12"/>
      <c r="F32" s="13"/>
    </row>
    <row r="33" spans="1:6" ht="15">
      <c r="A33" s="2" t="s">
        <v>4</v>
      </c>
      <c r="B33" s="12"/>
      <c r="C33" s="12"/>
      <c r="D33" s="12"/>
      <c r="E33" s="12"/>
      <c r="F33" s="13"/>
    </row>
    <row r="34" spans="1:6" ht="15">
      <c r="A34" s="2" t="s">
        <v>5</v>
      </c>
      <c r="B34" s="12"/>
      <c r="C34" s="12"/>
      <c r="D34" s="12"/>
      <c r="E34" s="12"/>
      <c r="F34" s="13"/>
    </row>
    <row r="35" spans="1:6" ht="15">
      <c r="A35" s="2" t="s">
        <v>6</v>
      </c>
      <c r="B35" s="12"/>
      <c r="C35" s="12"/>
      <c r="D35" s="12"/>
      <c r="E35" s="12"/>
      <c r="F35" s="13"/>
    </row>
    <row r="36" spans="1:6" ht="15">
      <c r="A36" s="2" t="s">
        <v>28</v>
      </c>
      <c r="B36" s="12"/>
      <c r="C36" s="12"/>
      <c r="D36" s="12"/>
      <c r="E36" s="12"/>
      <c r="F36" s="13"/>
    </row>
    <row r="37" spans="1:6" ht="15">
      <c r="A37" s="2" t="s">
        <v>41</v>
      </c>
      <c r="B37" s="12"/>
      <c r="C37" s="12"/>
      <c r="D37" s="12"/>
      <c r="E37" s="12"/>
      <c r="F37" s="13"/>
    </row>
    <row r="38" spans="1:6" ht="15.75" customHeight="1">
      <c r="A38" s="25" t="s">
        <v>94</v>
      </c>
      <c r="B38" s="12"/>
      <c r="C38" s="12"/>
      <c r="D38" s="12"/>
      <c r="E38" s="12"/>
      <c r="F38" s="13"/>
    </row>
    <row r="39" spans="1:6" ht="28.5" customHeight="1">
      <c r="A39" s="25" t="s">
        <v>95</v>
      </c>
      <c r="B39" s="12"/>
      <c r="C39" s="12"/>
      <c r="D39" s="12"/>
      <c r="E39" s="12"/>
      <c r="F39" s="13"/>
    </row>
    <row r="40" spans="1:6" ht="15" customHeight="1">
      <c r="A40" s="26" t="s">
        <v>98</v>
      </c>
      <c r="B40" s="12"/>
      <c r="C40" s="12"/>
      <c r="D40" s="12"/>
      <c r="E40" s="12"/>
      <c r="F40" s="13"/>
    </row>
    <row r="41" spans="1:6" ht="15">
      <c r="A41" s="2" t="s">
        <v>42</v>
      </c>
      <c r="B41" s="12"/>
      <c r="C41" s="12"/>
      <c r="D41" s="12"/>
      <c r="E41" s="12"/>
      <c r="F41" s="13"/>
    </row>
    <row r="42" spans="1:6" ht="15.75" customHeight="1">
      <c r="A42" s="25" t="s">
        <v>94</v>
      </c>
      <c r="B42" s="12"/>
      <c r="C42" s="12"/>
      <c r="D42" s="12"/>
      <c r="E42" s="12"/>
      <c r="F42" s="13"/>
    </row>
    <row r="43" spans="1:6" ht="29.25" customHeight="1">
      <c r="A43" s="25" t="s">
        <v>95</v>
      </c>
      <c r="B43" s="12"/>
      <c r="C43" s="12"/>
      <c r="D43" s="12"/>
      <c r="E43" s="12"/>
      <c r="F43" s="13"/>
    </row>
    <row r="44" spans="1:6" ht="15.75" customHeight="1">
      <c r="A44" s="26" t="s">
        <v>98</v>
      </c>
      <c r="B44" s="12"/>
      <c r="C44" s="12"/>
      <c r="D44" s="12"/>
      <c r="E44" s="12"/>
      <c r="F44" s="13"/>
    </row>
    <row r="45" spans="1:6" ht="15.75" customHeight="1">
      <c r="A45" s="31" t="s">
        <v>73</v>
      </c>
      <c r="B45" s="12"/>
      <c r="C45" s="12"/>
      <c r="D45" s="12"/>
      <c r="E45" s="12"/>
      <c r="F45" s="13"/>
    </row>
    <row r="46" spans="1:6" ht="15" customHeight="1">
      <c r="A46" s="25" t="s">
        <v>94</v>
      </c>
      <c r="B46" s="12"/>
      <c r="C46" s="12"/>
      <c r="D46" s="12"/>
      <c r="E46" s="12"/>
      <c r="F46" s="13"/>
    </row>
    <row r="47" spans="1:6" ht="30">
      <c r="A47" s="25" t="s">
        <v>95</v>
      </c>
      <c r="B47" s="12"/>
      <c r="C47" s="12"/>
      <c r="D47" s="12"/>
      <c r="E47" s="12"/>
      <c r="F47" s="13"/>
    </row>
    <row r="48" spans="1:6" ht="15.75" customHeight="1">
      <c r="A48" s="25" t="s">
        <v>98</v>
      </c>
      <c r="B48" s="12"/>
      <c r="C48" s="12"/>
      <c r="D48" s="12"/>
      <c r="E48" s="12"/>
      <c r="F48" s="13"/>
    </row>
    <row r="49" spans="1:6" ht="16.5" customHeight="1">
      <c r="A49" s="2" t="s">
        <v>43</v>
      </c>
      <c r="B49" s="12"/>
      <c r="C49" s="12"/>
      <c r="D49" s="12"/>
      <c r="E49" s="12"/>
      <c r="F49" s="13"/>
    </row>
    <row r="50" spans="1:6" ht="14.25" customHeight="1">
      <c r="A50" s="25" t="s">
        <v>94</v>
      </c>
      <c r="B50" s="12"/>
      <c r="C50" s="12"/>
      <c r="D50" s="12"/>
      <c r="E50" s="12"/>
      <c r="F50" s="13"/>
    </row>
    <row r="51" spans="1:6" ht="30.75" customHeight="1">
      <c r="A51" s="25" t="s">
        <v>95</v>
      </c>
      <c r="B51" s="12"/>
      <c r="C51" s="12"/>
      <c r="D51" s="12"/>
      <c r="E51" s="12"/>
      <c r="F51" s="13"/>
    </row>
    <row r="52" spans="1:6" ht="15">
      <c r="A52" s="26" t="s">
        <v>98</v>
      </c>
      <c r="B52" s="12"/>
      <c r="C52" s="12"/>
      <c r="D52" s="12"/>
      <c r="E52" s="12"/>
      <c r="F52" s="13"/>
    </row>
    <row r="53" spans="1:6" ht="15">
      <c r="A53" s="2" t="s">
        <v>44</v>
      </c>
      <c r="B53" s="12"/>
      <c r="C53" s="12"/>
      <c r="D53" s="12"/>
      <c r="E53" s="12"/>
      <c r="F53" s="13"/>
    </row>
    <row r="54" spans="1:6" ht="15" customHeight="1">
      <c r="A54" s="25" t="s">
        <v>94</v>
      </c>
      <c r="B54" s="12"/>
      <c r="C54" s="12"/>
      <c r="D54" s="12"/>
      <c r="E54" s="12"/>
      <c r="F54" s="13"/>
    </row>
    <row r="55" spans="1:6" ht="30" customHeight="1">
      <c r="A55" s="25" t="s">
        <v>95</v>
      </c>
      <c r="B55" s="12"/>
      <c r="C55" s="12"/>
      <c r="D55" s="12"/>
      <c r="E55" s="12"/>
      <c r="F55" s="13"/>
    </row>
    <row r="56" spans="1:6" ht="15">
      <c r="A56" s="26" t="s">
        <v>98</v>
      </c>
      <c r="B56" s="12"/>
      <c r="C56" s="12"/>
      <c r="D56" s="12"/>
      <c r="E56" s="12"/>
      <c r="F56" s="13"/>
    </row>
    <row r="57" spans="1:6" ht="15">
      <c r="A57" s="2" t="s">
        <v>45</v>
      </c>
      <c r="B57" s="12"/>
      <c r="C57" s="12"/>
      <c r="D57" s="12"/>
      <c r="E57" s="12"/>
      <c r="F57" s="13"/>
    </row>
    <row r="58" spans="1:6" ht="15.75" customHeight="1">
      <c r="A58" s="25" t="s">
        <v>94</v>
      </c>
      <c r="B58" s="12"/>
      <c r="C58" s="12"/>
      <c r="D58" s="12"/>
      <c r="E58" s="12"/>
      <c r="F58" s="13"/>
    </row>
    <row r="59" spans="1:6" ht="30.75" customHeight="1">
      <c r="A59" s="25" t="s">
        <v>95</v>
      </c>
      <c r="B59" s="12"/>
      <c r="C59" s="12"/>
      <c r="D59" s="12"/>
      <c r="E59" s="12"/>
      <c r="F59" s="13"/>
    </row>
    <row r="60" spans="1:6" ht="16.5" customHeight="1">
      <c r="A60" s="26" t="s">
        <v>98</v>
      </c>
      <c r="B60" s="12"/>
      <c r="C60" s="12"/>
      <c r="D60" s="12"/>
      <c r="E60" s="12"/>
      <c r="F60" s="13"/>
    </row>
    <row r="61" spans="1:6" ht="29.25" customHeight="1">
      <c r="A61" s="31" t="s">
        <v>74</v>
      </c>
      <c r="B61" s="12"/>
      <c r="C61" s="12"/>
      <c r="D61" s="12"/>
      <c r="E61" s="12"/>
      <c r="F61" s="13"/>
    </row>
    <row r="62" spans="1:6" ht="15" customHeight="1">
      <c r="A62" s="25" t="s">
        <v>94</v>
      </c>
      <c r="B62" s="12"/>
      <c r="C62" s="12"/>
      <c r="D62" s="12"/>
      <c r="E62" s="12"/>
      <c r="F62" s="13"/>
    </row>
    <row r="63" spans="1:6" ht="30">
      <c r="A63" s="25" t="s">
        <v>95</v>
      </c>
      <c r="B63" s="12"/>
      <c r="C63" s="12"/>
      <c r="D63" s="12"/>
      <c r="E63" s="12"/>
      <c r="F63" s="13"/>
    </row>
    <row r="64" spans="1:6" ht="14.25" customHeight="1">
      <c r="A64" s="25" t="s">
        <v>98</v>
      </c>
      <c r="B64" s="12"/>
      <c r="C64" s="12"/>
      <c r="D64" s="12"/>
      <c r="E64" s="12"/>
      <c r="F64" s="13"/>
    </row>
    <row r="65" spans="1:6" ht="28.5">
      <c r="A65" s="32" t="s">
        <v>92</v>
      </c>
      <c r="B65" s="12"/>
      <c r="C65" s="12"/>
      <c r="D65" s="12"/>
      <c r="E65" s="12"/>
      <c r="F65" s="13"/>
    </row>
    <row r="66" spans="1:6" ht="14.25" customHeight="1">
      <c r="A66" s="30" t="s">
        <v>93</v>
      </c>
      <c r="B66" s="12"/>
      <c r="C66" s="12"/>
      <c r="D66" s="12"/>
      <c r="E66" s="12"/>
      <c r="F66" s="13"/>
    </row>
    <row r="67" spans="1:6" ht="14.25" customHeight="1">
      <c r="A67" s="25" t="s">
        <v>94</v>
      </c>
      <c r="B67" s="12"/>
      <c r="C67" s="12"/>
      <c r="D67" s="12"/>
      <c r="E67" s="12"/>
      <c r="F67" s="13"/>
    </row>
    <row r="68" spans="1:6" ht="30">
      <c r="A68" s="25" t="s">
        <v>95</v>
      </c>
      <c r="B68" s="12"/>
      <c r="C68" s="12"/>
      <c r="D68" s="12"/>
      <c r="E68" s="12"/>
      <c r="F68" s="13"/>
    </row>
    <row r="69" spans="1:6" ht="14.25" customHeight="1">
      <c r="A69" s="25" t="s">
        <v>98</v>
      </c>
      <c r="B69" s="12"/>
      <c r="C69" s="12"/>
      <c r="D69" s="12"/>
      <c r="E69" s="12"/>
      <c r="F69" s="13"/>
    </row>
    <row r="70" spans="1:6" ht="30">
      <c r="A70" s="33" t="s">
        <v>99</v>
      </c>
      <c r="B70" s="12"/>
      <c r="C70" s="12"/>
      <c r="D70" s="12"/>
      <c r="E70" s="12"/>
      <c r="F70" s="13"/>
    </row>
    <row r="71" spans="1:6" ht="14.25" customHeight="1">
      <c r="A71" s="34" t="s">
        <v>94</v>
      </c>
      <c r="B71" s="12"/>
      <c r="C71" s="12"/>
      <c r="D71" s="12"/>
      <c r="E71" s="12"/>
      <c r="F71" s="13"/>
    </row>
    <row r="72" spans="1:6" ht="30">
      <c r="A72" s="34" t="s">
        <v>95</v>
      </c>
      <c r="B72" s="12"/>
      <c r="C72" s="12"/>
      <c r="D72" s="12"/>
      <c r="E72" s="12"/>
      <c r="F72" s="13"/>
    </row>
    <row r="73" spans="1:6" ht="14.25" customHeight="1">
      <c r="A73" s="34" t="s">
        <v>98</v>
      </c>
      <c r="B73" s="12"/>
      <c r="C73" s="12"/>
      <c r="D73" s="12"/>
      <c r="E73" s="12"/>
      <c r="F73" s="13"/>
    </row>
    <row r="74" spans="1:6" ht="14.25" customHeight="1">
      <c r="A74" s="30" t="s">
        <v>100</v>
      </c>
      <c r="B74" s="12"/>
      <c r="C74" s="12"/>
      <c r="D74" s="12"/>
      <c r="E74" s="12"/>
      <c r="F74" s="13"/>
    </row>
    <row r="75" spans="1:6" ht="14.25" customHeight="1">
      <c r="A75" s="25" t="s">
        <v>94</v>
      </c>
      <c r="B75" s="12"/>
      <c r="C75" s="12"/>
      <c r="D75" s="12"/>
      <c r="E75" s="12"/>
      <c r="F75" s="13"/>
    </row>
    <row r="76" spans="1:6" ht="14.25" customHeight="1">
      <c r="A76" s="25" t="s">
        <v>95</v>
      </c>
      <c r="B76" s="12"/>
      <c r="C76" s="12"/>
      <c r="D76" s="12"/>
      <c r="E76" s="12"/>
      <c r="F76" s="13"/>
    </row>
    <row r="77" spans="1:6" ht="14.25" customHeight="1">
      <c r="A77" s="25" t="s">
        <v>98</v>
      </c>
      <c r="B77" s="12"/>
      <c r="C77" s="12"/>
      <c r="D77" s="12"/>
      <c r="E77" s="12"/>
      <c r="F77" s="13"/>
    </row>
    <row r="78" spans="1:6" ht="14.25" customHeight="1">
      <c r="A78" s="30" t="s">
        <v>101</v>
      </c>
      <c r="B78" s="12"/>
      <c r="C78" s="12"/>
      <c r="D78" s="12"/>
      <c r="E78" s="12"/>
      <c r="F78" s="13"/>
    </row>
    <row r="79" spans="1:6" ht="14.25" customHeight="1">
      <c r="A79" s="30" t="s">
        <v>102</v>
      </c>
      <c r="B79" s="12"/>
      <c r="C79" s="12"/>
      <c r="D79" s="12"/>
      <c r="E79" s="12"/>
      <c r="F79" s="13"/>
    </row>
    <row r="80" spans="1:6" ht="16.5" customHeight="1">
      <c r="A80" s="2"/>
      <c r="B80" s="12"/>
      <c r="C80" s="12"/>
      <c r="D80" s="12"/>
      <c r="E80" s="12"/>
      <c r="F80" s="13"/>
    </row>
    <row r="81" spans="1:6" ht="15">
      <c r="A81" s="5" t="s">
        <v>65</v>
      </c>
      <c r="B81" s="12"/>
      <c r="C81" s="12"/>
      <c r="D81" s="12"/>
      <c r="E81" s="12"/>
      <c r="F81" s="13"/>
    </row>
    <row r="82" spans="1:6" ht="15">
      <c r="A82" s="5" t="s">
        <v>66</v>
      </c>
      <c r="B82" s="12"/>
      <c r="C82" s="12"/>
      <c r="D82" s="12"/>
      <c r="E82" s="12"/>
      <c r="F82" s="13"/>
    </row>
    <row r="83" spans="1:6" ht="15">
      <c r="A83" s="5" t="s">
        <v>67</v>
      </c>
      <c r="B83" s="12"/>
      <c r="C83" s="12"/>
      <c r="D83" s="12"/>
      <c r="E83" s="12"/>
      <c r="F83" s="13"/>
    </row>
    <row r="84" spans="1:6" ht="45">
      <c r="A84" s="5" t="s">
        <v>68</v>
      </c>
      <c r="B84" s="12"/>
      <c r="C84" s="12"/>
      <c r="D84" s="12"/>
      <c r="E84" s="12"/>
      <c r="F84" s="13"/>
    </row>
    <row r="85" spans="1:6" ht="30">
      <c r="A85" s="5" t="s">
        <v>69</v>
      </c>
      <c r="B85" s="12"/>
      <c r="C85" s="12"/>
      <c r="D85" s="12"/>
      <c r="E85" s="12"/>
      <c r="F85" s="13"/>
    </row>
    <row r="86" spans="1:6" ht="30">
      <c r="A86" s="5" t="s">
        <v>70</v>
      </c>
      <c r="B86" s="12"/>
      <c r="C86" s="12"/>
      <c r="D86" s="12"/>
      <c r="E86" s="12"/>
      <c r="F86" s="13"/>
    </row>
    <row r="87" spans="1:6" ht="30.75" customHeight="1">
      <c r="A87" s="5" t="s">
        <v>71</v>
      </c>
      <c r="B87" s="12"/>
      <c r="C87" s="12"/>
      <c r="D87" s="12"/>
      <c r="E87" s="12"/>
      <c r="F87" s="13"/>
    </row>
    <row r="88" spans="1:6" ht="30">
      <c r="A88" s="5" t="s">
        <v>75</v>
      </c>
      <c r="B88" s="12"/>
      <c r="C88" s="12"/>
      <c r="D88" s="12"/>
      <c r="E88" s="12"/>
      <c r="F88" s="13"/>
    </row>
    <row r="89" spans="1:6" ht="16.5" customHeight="1">
      <c r="A89" s="3" t="s">
        <v>7</v>
      </c>
      <c r="B89" s="12"/>
      <c r="C89" s="12"/>
      <c r="D89" s="12"/>
      <c r="E89" s="12"/>
      <c r="F89" s="13"/>
    </row>
    <row r="90" spans="1:6" ht="30">
      <c r="A90" s="2" t="s">
        <v>8</v>
      </c>
      <c r="B90" s="12"/>
      <c r="C90" s="12"/>
      <c r="D90" s="12"/>
      <c r="E90" s="12"/>
      <c r="F90" s="13"/>
    </row>
    <row r="91" spans="1:6" ht="14.25">
      <c r="A91" s="24" t="s">
        <v>9</v>
      </c>
      <c r="B91" s="12"/>
      <c r="C91" s="12"/>
      <c r="D91" s="12"/>
      <c r="E91" s="12"/>
      <c r="F91" s="13"/>
    </row>
    <row r="92" spans="1:6" ht="15">
      <c r="A92" s="2" t="s">
        <v>10</v>
      </c>
      <c r="B92" s="12"/>
      <c r="C92" s="12"/>
      <c r="D92" s="12"/>
      <c r="E92" s="12"/>
      <c r="F92" s="13"/>
    </row>
    <row r="93" spans="1:6" ht="15">
      <c r="A93" s="2" t="s">
        <v>11</v>
      </c>
      <c r="B93" s="12"/>
      <c r="C93" s="12"/>
      <c r="D93" s="12"/>
      <c r="E93" s="12"/>
      <c r="F93" s="13"/>
    </row>
    <row r="94" spans="1:6" ht="15">
      <c r="A94" s="2" t="s">
        <v>12</v>
      </c>
      <c r="B94" s="12"/>
      <c r="C94" s="12"/>
      <c r="D94" s="12"/>
      <c r="E94" s="12"/>
      <c r="F94" s="13"/>
    </row>
    <row r="95" spans="1:6" ht="15">
      <c r="A95" s="2" t="s">
        <v>13</v>
      </c>
      <c r="B95" s="12"/>
      <c r="C95" s="12"/>
      <c r="D95" s="12"/>
      <c r="E95" s="12"/>
      <c r="F95" s="13"/>
    </row>
    <row r="96" spans="1:6" ht="14.25">
      <c r="A96" s="24" t="s">
        <v>14</v>
      </c>
      <c r="B96" s="12"/>
      <c r="C96" s="12"/>
      <c r="D96" s="12"/>
      <c r="E96" s="12"/>
      <c r="F96" s="13"/>
    </row>
    <row r="97" spans="1:6" ht="16.5" customHeight="1">
      <c r="A97" s="26" t="s">
        <v>12</v>
      </c>
      <c r="B97" s="12"/>
      <c r="C97" s="12"/>
      <c r="D97" s="12"/>
      <c r="E97" s="12"/>
      <c r="F97" s="13"/>
    </row>
    <row r="98" spans="1:6" ht="16.5" customHeight="1">
      <c r="A98" s="26" t="s">
        <v>13</v>
      </c>
      <c r="B98" s="12"/>
      <c r="C98" s="12"/>
      <c r="D98" s="12"/>
      <c r="E98" s="12"/>
      <c r="F98" s="13"/>
    </row>
    <row r="99" spans="1:6" ht="45">
      <c r="A99" s="2" t="s">
        <v>15</v>
      </c>
      <c r="B99" s="12"/>
      <c r="C99" s="12"/>
      <c r="D99" s="12"/>
      <c r="E99" s="12"/>
      <c r="F99" s="13"/>
    </row>
    <row r="100" spans="1:6" ht="14.25">
      <c r="A100" s="24" t="s">
        <v>16</v>
      </c>
      <c r="B100" s="12"/>
      <c r="C100" s="12"/>
      <c r="D100" s="12"/>
      <c r="E100" s="12"/>
      <c r="F100" s="13"/>
    </row>
    <row r="101" spans="1:6" ht="30">
      <c r="A101" s="2" t="s">
        <v>17</v>
      </c>
      <c r="B101" s="12"/>
      <c r="C101" s="12"/>
      <c r="D101" s="12"/>
      <c r="E101" s="12"/>
      <c r="F101" s="13"/>
    </row>
    <row r="102" spans="1:6" ht="28.5" customHeight="1">
      <c r="A102" s="2" t="s">
        <v>18</v>
      </c>
      <c r="B102" s="12"/>
      <c r="C102" s="12"/>
      <c r="D102" s="12"/>
      <c r="E102" s="12"/>
      <c r="F102" s="13"/>
    </row>
    <row r="103" spans="1:6" ht="15" customHeight="1">
      <c r="A103" s="2" t="s">
        <v>19</v>
      </c>
      <c r="B103" s="12"/>
      <c r="C103" s="12"/>
      <c r="D103" s="12"/>
      <c r="E103" s="12"/>
      <c r="F103" s="13"/>
    </row>
    <row r="104" spans="1:6" ht="14.25" customHeight="1">
      <c r="A104" s="2" t="s">
        <v>20</v>
      </c>
      <c r="B104" s="12"/>
      <c r="C104" s="12"/>
      <c r="D104" s="12"/>
      <c r="E104" s="12"/>
      <c r="F104" s="13"/>
    </row>
    <row r="105" spans="1:6" ht="28.5" customHeight="1">
      <c r="A105" s="2" t="s">
        <v>21</v>
      </c>
      <c r="B105" s="12"/>
      <c r="C105" s="12"/>
      <c r="D105" s="12"/>
      <c r="E105" s="12"/>
      <c r="F105" s="13"/>
    </row>
    <row r="106" spans="1:6" ht="30">
      <c r="A106" s="2" t="s">
        <v>22</v>
      </c>
      <c r="B106" s="12"/>
      <c r="C106" s="12"/>
      <c r="D106" s="12"/>
      <c r="E106" s="12"/>
      <c r="F106" s="13"/>
    </row>
    <row r="107" spans="1:6" ht="28.5">
      <c r="A107" s="24" t="s">
        <v>23</v>
      </c>
      <c r="B107" s="12"/>
      <c r="C107" s="12"/>
      <c r="D107" s="12"/>
      <c r="E107" s="12"/>
      <c r="F107" s="13"/>
    </row>
    <row r="108" spans="1:6" ht="16.5" customHeight="1">
      <c r="A108" s="2" t="s">
        <v>32</v>
      </c>
      <c r="B108" s="12"/>
      <c r="C108" s="12"/>
      <c r="D108" s="12"/>
      <c r="E108" s="12"/>
      <c r="F108" s="13"/>
    </row>
    <row r="109" spans="1:6" ht="16.5" customHeight="1">
      <c r="A109" s="30" t="s">
        <v>105</v>
      </c>
      <c r="B109" s="12"/>
      <c r="C109" s="12"/>
      <c r="D109" s="12"/>
      <c r="E109" s="12"/>
      <c r="F109" s="13"/>
    </row>
    <row r="110" spans="1:6" ht="28.5" customHeight="1">
      <c r="A110" s="2" t="s">
        <v>46</v>
      </c>
      <c r="B110" s="12"/>
      <c r="C110" s="12"/>
      <c r="D110" s="12"/>
      <c r="E110" s="12"/>
      <c r="F110" s="13"/>
    </row>
    <row r="111" spans="1:6" ht="15">
      <c r="A111" s="2" t="s">
        <v>33</v>
      </c>
      <c r="B111" s="12"/>
      <c r="C111" s="12"/>
      <c r="D111" s="12"/>
      <c r="E111" s="12"/>
      <c r="F111" s="13"/>
    </row>
    <row r="112" spans="1:6" ht="16.5" customHeight="1">
      <c r="A112" s="2" t="s">
        <v>34</v>
      </c>
      <c r="B112" s="12"/>
      <c r="C112" s="12"/>
      <c r="D112" s="12"/>
      <c r="E112" s="12"/>
      <c r="F112" s="13"/>
    </row>
    <row r="113" spans="1:6" ht="30" customHeight="1">
      <c r="A113" s="2" t="s">
        <v>47</v>
      </c>
      <c r="B113" s="12"/>
      <c r="C113" s="12"/>
      <c r="D113" s="12"/>
      <c r="E113" s="12"/>
      <c r="F113" s="13"/>
    </row>
    <row r="114" spans="1:6" ht="30" customHeight="1">
      <c r="A114" s="2" t="s">
        <v>24</v>
      </c>
      <c r="B114" s="12"/>
      <c r="C114" s="12"/>
      <c r="D114" s="12"/>
      <c r="E114" s="12"/>
      <c r="F114" s="13"/>
    </row>
    <row r="115" spans="1:6" ht="28.5" customHeight="1">
      <c r="A115" s="30" t="s">
        <v>104</v>
      </c>
      <c r="B115" s="12"/>
      <c r="C115" s="12"/>
      <c r="D115" s="12"/>
      <c r="E115" s="12"/>
      <c r="F115" s="13"/>
    </row>
    <row r="116" spans="1:6" ht="30" customHeight="1">
      <c r="A116" s="30" t="s">
        <v>89</v>
      </c>
      <c r="B116" s="12"/>
      <c r="C116" s="12"/>
      <c r="D116" s="12"/>
      <c r="E116" s="12"/>
      <c r="F116" s="13"/>
    </row>
    <row r="117" spans="1:6" ht="21" customHeight="1">
      <c r="A117" s="30" t="s">
        <v>106</v>
      </c>
      <c r="B117" s="12"/>
      <c r="C117" s="12"/>
      <c r="D117" s="12"/>
      <c r="E117" s="12"/>
      <c r="F117" s="13"/>
    </row>
    <row r="118" spans="1:6" ht="28.5">
      <c r="A118" s="3" t="s">
        <v>35</v>
      </c>
      <c r="B118" s="12"/>
      <c r="C118" s="12"/>
      <c r="D118" s="12"/>
      <c r="E118" s="12"/>
      <c r="F118" s="13"/>
    </row>
    <row r="119" spans="1:6" ht="28.5" customHeight="1">
      <c r="A119" s="26" t="s">
        <v>77</v>
      </c>
      <c r="B119" s="12"/>
      <c r="C119" s="12"/>
      <c r="D119" s="12"/>
      <c r="E119" s="12"/>
      <c r="F119" s="13"/>
    </row>
    <row r="120" spans="1:6" ht="28.5" customHeight="1">
      <c r="A120" s="26" t="s">
        <v>78</v>
      </c>
      <c r="B120" s="12"/>
      <c r="C120" s="12"/>
      <c r="D120" s="12"/>
      <c r="E120" s="12"/>
      <c r="F120" s="13"/>
    </row>
    <row r="121" spans="1:6" ht="27.75" customHeight="1">
      <c r="A121" s="26" t="s">
        <v>79</v>
      </c>
      <c r="B121" s="12"/>
      <c r="C121" s="12"/>
      <c r="D121" s="12"/>
      <c r="E121" s="12"/>
      <c r="F121" s="13"/>
    </row>
    <row r="122" spans="1:6" ht="15">
      <c r="A122" s="25" t="s">
        <v>76</v>
      </c>
      <c r="B122" s="12"/>
      <c r="C122" s="12"/>
      <c r="D122" s="12"/>
      <c r="E122" s="12"/>
      <c r="F122" s="12"/>
    </row>
    <row r="123" spans="1:6" ht="14.25">
      <c r="A123" s="32" t="s">
        <v>80</v>
      </c>
      <c r="B123" s="12"/>
      <c r="C123" s="12"/>
      <c r="D123" s="12"/>
      <c r="E123" s="12"/>
      <c r="F123" s="12"/>
    </row>
    <row r="124" spans="1:6" ht="15">
      <c r="A124" s="30" t="s">
        <v>81</v>
      </c>
      <c r="B124" s="12"/>
      <c r="C124" s="12"/>
      <c r="D124" s="12"/>
      <c r="E124" s="12"/>
      <c r="F124" s="12"/>
    </row>
    <row r="125" spans="1:6" ht="15">
      <c r="A125" s="30" t="s">
        <v>82</v>
      </c>
      <c r="B125" s="12"/>
      <c r="C125" s="12"/>
      <c r="D125" s="12"/>
      <c r="E125" s="12"/>
      <c r="F125" s="12"/>
    </row>
    <row r="126" spans="1:6" ht="15">
      <c r="A126" s="30" t="s">
        <v>83</v>
      </c>
      <c r="B126" s="12"/>
      <c r="C126" s="12"/>
      <c r="D126" s="12"/>
      <c r="E126" s="12"/>
      <c r="F126" s="12"/>
    </row>
    <row r="127" spans="1:6" ht="15.75" customHeight="1">
      <c r="A127" s="30" t="s">
        <v>87</v>
      </c>
      <c r="B127" s="12"/>
      <c r="C127" s="12"/>
      <c r="D127" s="12"/>
      <c r="E127" s="12"/>
      <c r="F127" s="12"/>
    </row>
    <row r="128" spans="1:6" ht="15">
      <c r="A128" s="25" t="s">
        <v>84</v>
      </c>
      <c r="B128" s="12"/>
      <c r="C128" s="12"/>
      <c r="D128" s="12"/>
      <c r="E128" s="12"/>
      <c r="F128" s="12"/>
    </row>
    <row r="129" spans="1:6" ht="30">
      <c r="A129" s="31" t="s">
        <v>85</v>
      </c>
      <c r="B129" s="12"/>
      <c r="C129" s="12"/>
      <c r="D129" s="12"/>
      <c r="E129" s="12"/>
      <c r="F129" s="12"/>
    </row>
    <row r="130" spans="1:6" ht="30">
      <c r="A130" s="31" t="s">
        <v>90</v>
      </c>
      <c r="B130" s="12"/>
      <c r="C130" s="12"/>
      <c r="D130" s="12"/>
      <c r="E130" s="12"/>
      <c r="F130" s="12"/>
    </row>
    <row r="131" spans="1:6" ht="30">
      <c r="A131" s="31" t="s">
        <v>91</v>
      </c>
      <c r="B131" s="12"/>
      <c r="C131" s="12"/>
      <c r="D131" s="12"/>
      <c r="E131" s="12"/>
      <c r="F131" s="12"/>
    </row>
    <row r="132" spans="1:6" ht="14.25">
      <c r="A132" s="35" t="s">
        <v>86</v>
      </c>
      <c r="B132" s="12"/>
      <c r="C132" s="12"/>
      <c r="D132" s="12"/>
      <c r="E132" s="12"/>
      <c r="F132" s="12"/>
    </row>
    <row r="133" spans="1:6" ht="45">
      <c r="A133" s="30" t="s">
        <v>88</v>
      </c>
      <c r="B133" s="12"/>
      <c r="C133" s="12"/>
      <c r="D133" s="12"/>
      <c r="E133" s="12"/>
      <c r="F133" s="12"/>
    </row>
    <row r="135" ht="15">
      <c r="A135" s="17" t="s">
        <v>103</v>
      </c>
    </row>
  </sheetData>
  <sheetProtection/>
  <mergeCells count="5">
    <mergeCell ref="A1:F1"/>
    <mergeCell ref="A4:A5"/>
    <mergeCell ref="A2:F2"/>
    <mergeCell ref="D4:D5"/>
    <mergeCell ref="F4:F5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9">
      <selection activeCell="A20" sqref="A20"/>
    </sheetView>
  </sheetViews>
  <sheetFormatPr defaultColWidth="9.00390625" defaultRowHeight="12.75"/>
  <cols>
    <col min="1" max="1" width="51.25390625" style="41" customWidth="1"/>
    <col min="2" max="2" width="9.375" style="41" customWidth="1"/>
    <col min="3" max="3" width="10.375" style="41" customWidth="1"/>
    <col min="4" max="4" width="10.25390625" style="41" customWidth="1"/>
    <col min="5" max="16384" width="9.125" style="41" customWidth="1"/>
  </cols>
  <sheetData>
    <row r="1" spans="1:4" ht="20.25" customHeight="1">
      <c r="A1" s="40"/>
      <c r="B1" s="556" t="s">
        <v>108</v>
      </c>
      <c r="C1" s="556"/>
      <c r="D1" s="556"/>
    </row>
    <row r="2" spans="1:4" ht="20.25" customHeight="1">
      <c r="A2" s="40"/>
      <c r="B2" s="556" t="s">
        <v>169</v>
      </c>
      <c r="C2" s="556"/>
      <c r="D2" s="556"/>
    </row>
    <row r="3" spans="1:4" ht="21.75" customHeight="1">
      <c r="A3" s="40"/>
      <c r="B3" s="556" t="s">
        <v>109</v>
      </c>
      <c r="C3" s="556"/>
      <c r="D3" s="556"/>
    </row>
    <row r="4" spans="1:4" ht="20.25" customHeight="1">
      <c r="A4" s="40"/>
      <c r="B4" s="556" t="s">
        <v>110</v>
      </c>
      <c r="C4" s="556"/>
      <c r="D4" s="556"/>
    </row>
    <row r="5" spans="1:4" ht="20.25" customHeight="1">
      <c r="A5" s="40"/>
      <c r="B5" s="556" t="s">
        <v>178</v>
      </c>
      <c r="C5" s="556"/>
      <c r="D5" s="556"/>
    </row>
    <row r="6" spans="1:4" ht="15.75">
      <c r="A6" s="40"/>
      <c r="B6" s="40"/>
      <c r="C6" s="40"/>
      <c r="D6" s="40"/>
    </row>
    <row r="7" spans="1:4" ht="15.75">
      <c r="A7" s="40"/>
      <c r="B7" s="40"/>
      <c r="C7" s="40"/>
      <c r="D7" s="40"/>
    </row>
    <row r="8" spans="1:4" ht="15.75">
      <c r="A8" s="40"/>
      <c r="B8" s="40"/>
      <c r="C8" s="40"/>
      <c r="D8" s="40"/>
    </row>
    <row r="9" spans="1:4" ht="20.25">
      <c r="A9" s="549" t="s">
        <v>111</v>
      </c>
      <c r="B9" s="549"/>
      <c r="C9" s="549"/>
      <c r="D9" s="549"/>
    </row>
    <row r="10" spans="1:4" ht="22.5" customHeight="1">
      <c r="A10" s="550" t="s">
        <v>166</v>
      </c>
      <c r="B10" s="550"/>
      <c r="C10" s="550"/>
      <c r="D10" s="550"/>
    </row>
    <row r="11" spans="1:4" ht="23.25" customHeight="1">
      <c r="A11" s="550"/>
      <c r="B11" s="550"/>
      <c r="C11" s="550"/>
      <c r="D11" s="550"/>
    </row>
    <row r="12" spans="1:4" ht="15.75">
      <c r="A12" s="40"/>
      <c r="B12" s="40"/>
      <c r="C12" s="40"/>
      <c r="D12" s="40"/>
    </row>
    <row r="13" ht="13.5" thickBot="1"/>
    <row r="14" spans="1:4" ht="13.5" customHeight="1" thickBot="1">
      <c r="A14" s="552" t="s">
        <v>0</v>
      </c>
      <c r="B14" s="43" t="s">
        <v>55</v>
      </c>
      <c r="C14" s="42">
        <v>2011</v>
      </c>
      <c r="D14" s="554" t="s">
        <v>57</v>
      </c>
    </row>
    <row r="15" spans="1:4" ht="27.75" customHeight="1" thickBot="1">
      <c r="A15" s="553"/>
      <c r="B15" s="43" t="s">
        <v>179</v>
      </c>
      <c r="C15" s="43" t="s">
        <v>25</v>
      </c>
      <c r="D15" s="555"/>
    </row>
    <row r="16" spans="1:4" s="66" customFormat="1" ht="30" customHeight="1">
      <c r="A16" s="63" t="s">
        <v>51</v>
      </c>
      <c r="B16" s="64">
        <v>63.768</v>
      </c>
      <c r="C16" s="64">
        <v>63.768</v>
      </c>
      <c r="D16" s="65">
        <f aca="true" t="shared" si="0" ref="D16:D26">C16/B16*100</f>
        <v>100</v>
      </c>
    </row>
    <row r="17" spans="1:4" s="66" customFormat="1" ht="21.75" customHeight="1">
      <c r="A17" s="29" t="s">
        <v>142</v>
      </c>
      <c r="B17" s="67">
        <v>7</v>
      </c>
      <c r="C17" s="68">
        <v>8.509</v>
      </c>
      <c r="D17" s="69">
        <f t="shared" si="0"/>
        <v>121.55714285714285</v>
      </c>
    </row>
    <row r="18" spans="1:4" s="66" customFormat="1" ht="36.75" customHeight="1">
      <c r="A18" s="29" t="s">
        <v>58</v>
      </c>
      <c r="B18" s="68">
        <v>35.2</v>
      </c>
      <c r="C18" s="68">
        <v>35.6</v>
      </c>
      <c r="D18" s="69">
        <f t="shared" si="0"/>
        <v>101.13636363636363</v>
      </c>
    </row>
    <row r="19" spans="1:4" s="66" customFormat="1" ht="15">
      <c r="A19" s="29" t="s">
        <v>52</v>
      </c>
      <c r="B19" s="68">
        <v>31.937</v>
      </c>
      <c r="C19" s="68">
        <v>34.2</v>
      </c>
      <c r="D19" s="69">
        <f t="shared" si="0"/>
        <v>107.08582521839874</v>
      </c>
    </row>
    <row r="20" spans="1:4" s="66" customFormat="1" ht="28.5" customHeight="1">
      <c r="A20" s="30" t="s">
        <v>59</v>
      </c>
      <c r="B20" s="68">
        <v>14.123</v>
      </c>
      <c r="C20" s="70">
        <v>15.03</v>
      </c>
      <c r="D20" s="69">
        <f t="shared" si="0"/>
        <v>106.42214826878143</v>
      </c>
    </row>
    <row r="21" spans="1:4" s="66" customFormat="1" ht="20.25" customHeight="1">
      <c r="A21" s="29" t="s">
        <v>170</v>
      </c>
      <c r="B21" s="68">
        <v>384</v>
      </c>
      <c r="C21" s="68">
        <v>424</v>
      </c>
      <c r="D21" s="69">
        <f t="shared" si="0"/>
        <v>110.41666666666667</v>
      </c>
    </row>
    <row r="22" spans="1:4" s="66" customFormat="1" ht="48" customHeight="1">
      <c r="A22" s="29" t="s">
        <v>50</v>
      </c>
      <c r="B22" s="68">
        <v>0.47</v>
      </c>
      <c r="C22" s="68">
        <v>0.6</v>
      </c>
      <c r="D22" s="69">
        <f t="shared" si="0"/>
        <v>127.65957446808511</v>
      </c>
    </row>
    <row r="23" spans="1:4" s="66" customFormat="1" ht="18" customHeight="1">
      <c r="A23" s="30" t="s">
        <v>27</v>
      </c>
      <c r="B23" s="71">
        <v>2734147</v>
      </c>
      <c r="C23" s="71">
        <v>379752</v>
      </c>
      <c r="D23" s="69">
        <f t="shared" si="0"/>
        <v>13.889231266643673</v>
      </c>
    </row>
    <row r="24" spans="1:4" s="66" customFormat="1" ht="15">
      <c r="A24" s="30" t="s">
        <v>61</v>
      </c>
      <c r="B24" s="71">
        <v>411584</v>
      </c>
      <c r="C24" s="71">
        <v>95498</v>
      </c>
      <c r="D24" s="69">
        <f t="shared" si="0"/>
        <v>23.202554035142278</v>
      </c>
    </row>
    <row r="25" spans="1:4" s="66" customFormat="1" ht="18" customHeight="1">
      <c r="A25" s="30" t="s">
        <v>62</v>
      </c>
      <c r="B25" s="71">
        <v>2322563</v>
      </c>
      <c r="C25" s="71">
        <v>284254</v>
      </c>
      <c r="D25" s="69">
        <f t="shared" si="0"/>
        <v>12.238806869824414</v>
      </c>
    </row>
    <row r="26" spans="1:4" s="66" customFormat="1" ht="19.5" customHeight="1">
      <c r="A26" s="30" t="s">
        <v>63</v>
      </c>
      <c r="B26" s="71">
        <v>4349800</v>
      </c>
      <c r="C26" s="71">
        <v>4576500</v>
      </c>
      <c r="D26" s="69">
        <f t="shared" si="0"/>
        <v>105.21173387282174</v>
      </c>
    </row>
    <row r="27" spans="1:4" s="66" customFormat="1" ht="19.5" customHeight="1" hidden="1">
      <c r="A27" s="30" t="s">
        <v>150</v>
      </c>
      <c r="B27" s="71"/>
      <c r="C27" s="71"/>
      <c r="D27" s="69"/>
    </row>
    <row r="28" spans="1:4" s="66" customFormat="1" ht="19.5" customHeight="1">
      <c r="A28" s="30" t="s">
        <v>151</v>
      </c>
      <c r="B28" s="71">
        <v>11155200</v>
      </c>
      <c r="C28" s="71">
        <v>15288600</v>
      </c>
      <c r="D28" s="69">
        <f>C28/B28*100</f>
        <v>137.05357142857142</v>
      </c>
    </row>
    <row r="29" spans="1:4" s="74" customFormat="1" ht="29.25" customHeight="1">
      <c r="A29" s="72" t="s">
        <v>152</v>
      </c>
      <c r="B29" s="73">
        <v>1218600</v>
      </c>
      <c r="C29" s="73">
        <v>1265649</v>
      </c>
      <c r="D29" s="69">
        <f>C29/B29*100</f>
        <v>103.86090595765634</v>
      </c>
    </row>
    <row r="30" spans="1:4" ht="27.75" customHeight="1">
      <c r="A30" s="3" t="s">
        <v>36</v>
      </c>
      <c r="B30" s="37"/>
      <c r="C30" s="37"/>
      <c r="D30" s="38"/>
    </row>
    <row r="31" spans="1:4" ht="27.75" customHeight="1" hidden="1">
      <c r="A31" s="2" t="s">
        <v>153</v>
      </c>
      <c r="B31" s="37"/>
      <c r="C31" s="37"/>
      <c r="D31" s="38"/>
    </row>
    <row r="32" spans="1:4" ht="27.75" customHeight="1" hidden="1">
      <c r="A32" s="2" t="s">
        <v>154</v>
      </c>
      <c r="B32" s="37"/>
      <c r="C32" s="37"/>
      <c r="D32" s="38"/>
    </row>
    <row r="33" spans="1:4" s="66" customFormat="1" ht="15" customHeight="1">
      <c r="A33" s="30" t="s">
        <v>117</v>
      </c>
      <c r="B33" s="71">
        <v>13.01</v>
      </c>
      <c r="C33" s="71">
        <v>12.3</v>
      </c>
      <c r="D33" s="69">
        <f aca="true" t="shared" si="1" ref="D33:D55">C33/B33*100</f>
        <v>94.54265949269794</v>
      </c>
    </row>
    <row r="34" spans="1:4" s="66" customFormat="1" ht="15" customHeight="1">
      <c r="A34" s="30" t="s">
        <v>118</v>
      </c>
      <c r="B34" s="71">
        <v>0.34</v>
      </c>
      <c r="C34" s="71">
        <v>0.3</v>
      </c>
      <c r="D34" s="69">
        <f t="shared" si="1"/>
        <v>88.23529411764704</v>
      </c>
    </row>
    <row r="35" spans="1:4" s="66" customFormat="1" ht="15" customHeight="1">
      <c r="A35" s="30" t="s">
        <v>119</v>
      </c>
      <c r="B35" s="71">
        <v>112.14</v>
      </c>
      <c r="C35" s="71">
        <v>82.3</v>
      </c>
      <c r="D35" s="69">
        <f t="shared" si="1"/>
        <v>73.39040485107901</v>
      </c>
    </row>
    <row r="36" spans="1:4" s="66" customFormat="1" ht="15" customHeight="1">
      <c r="A36" s="30" t="s">
        <v>120</v>
      </c>
      <c r="B36" s="71">
        <v>25.37</v>
      </c>
      <c r="C36" s="71">
        <v>26.1</v>
      </c>
      <c r="D36" s="69">
        <f t="shared" si="1"/>
        <v>102.87741426882144</v>
      </c>
    </row>
    <row r="37" spans="1:4" s="66" customFormat="1" ht="15" customHeight="1">
      <c r="A37" s="30" t="s">
        <v>121</v>
      </c>
      <c r="B37" s="71">
        <v>1.28</v>
      </c>
      <c r="C37" s="71">
        <v>1.3</v>
      </c>
      <c r="D37" s="69">
        <f t="shared" si="1"/>
        <v>101.5625</v>
      </c>
    </row>
    <row r="38" spans="1:4" s="66" customFormat="1" ht="15" customHeight="1">
      <c r="A38" s="30" t="s">
        <v>122</v>
      </c>
      <c r="B38" s="71">
        <v>0.43</v>
      </c>
      <c r="C38" s="71">
        <v>0.4</v>
      </c>
      <c r="D38" s="69">
        <f t="shared" si="1"/>
        <v>93.0232558139535</v>
      </c>
    </row>
    <row r="39" spans="1:4" s="66" customFormat="1" ht="15" customHeight="1">
      <c r="A39" s="30" t="s">
        <v>123</v>
      </c>
      <c r="B39" s="71">
        <v>85.9</v>
      </c>
      <c r="C39" s="71">
        <v>89.2</v>
      </c>
      <c r="D39" s="69">
        <f t="shared" si="1"/>
        <v>103.84167636786961</v>
      </c>
    </row>
    <row r="40" spans="1:4" s="66" customFormat="1" ht="15" customHeight="1">
      <c r="A40" s="30" t="s">
        <v>124</v>
      </c>
      <c r="B40" s="71">
        <v>21.1</v>
      </c>
      <c r="C40" s="71">
        <v>30.5</v>
      </c>
      <c r="D40" s="69">
        <f t="shared" si="1"/>
        <v>144.54976303317534</v>
      </c>
    </row>
    <row r="41" spans="1:4" s="66" customFormat="1" ht="32.25" customHeight="1">
      <c r="A41" s="30" t="s">
        <v>125</v>
      </c>
      <c r="B41" s="71">
        <v>0.23</v>
      </c>
      <c r="C41" s="71">
        <v>0.2</v>
      </c>
      <c r="D41" s="69">
        <f t="shared" si="1"/>
        <v>86.95652173913044</v>
      </c>
    </row>
    <row r="42" spans="1:4" s="66" customFormat="1" ht="15" customHeight="1">
      <c r="A42" s="30" t="s">
        <v>126</v>
      </c>
      <c r="B42" s="71">
        <v>1985</v>
      </c>
      <c r="C42" s="71">
        <v>1451.1</v>
      </c>
      <c r="D42" s="69">
        <f t="shared" si="1"/>
        <v>73.10327455919395</v>
      </c>
    </row>
    <row r="43" spans="1:4" s="66" customFormat="1" ht="15" customHeight="1">
      <c r="A43" s="30" t="s">
        <v>127</v>
      </c>
      <c r="B43" s="71">
        <v>156.3</v>
      </c>
      <c r="C43" s="71">
        <v>114.3</v>
      </c>
      <c r="D43" s="69">
        <f t="shared" si="1"/>
        <v>73.12859884836853</v>
      </c>
    </row>
    <row r="44" spans="1:4" s="66" customFormat="1" ht="15" customHeight="1">
      <c r="A44" s="30" t="s">
        <v>129</v>
      </c>
      <c r="B44" s="71">
        <v>266.5</v>
      </c>
      <c r="C44" s="71">
        <v>340</v>
      </c>
      <c r="D44" s="69">
        <f t="shared" si="1"/>
        <v>127.57973733583489</v>
      </c>
    </row>
    <row r="45" spans="1:4" s="66" customFormat="1" ht="33" customHeight="1">
      <c r="A45" s="30" t="s">
        <v>130</v>
      </c>
      <c r="B45" s="71">
        <v>1.3</v>
      </c>
      <c r="C45" s="71">
        <v>1.3</v>
      </c>
      <c r="D45" s="69">
        <f t="shared" si="1"/>
        <v>100</v>
      </c>
    </row>
    <row r="46" spans="1:4" s="66" customFormat="1" ht="32.25" customHeight="1">
      <c r="A46" s="30" t="s">
        <v>132</v>
      </c>
      <c r="B46" s="71">
        <v>115.3</v>
      </c>
      <c r="C46" s="71">
        <v>227.5</v>
      </c>
      <c r="D46" s="69">
        <f t="shared" si="1"/>
        <v>197.31136166522117</v>
      </c>
    </row>
    <row r="47" spans="1:4" s="66" customFormat="1" ht="31.5" customHeight="1">
      <c r="A47" s="30" t="s">
        <v>133</v>
      </c>
      <c r="B47" s="71">
        <v>14.2</v>
      </c>
      <c r="C47" s="71">
        <v>15</v>
      </c>
      <c r="D47" s="69">
        <f t="shared" si="1"/>
        <v>105.63380281690142</v>
      </c>
    </row>
    <row r="48" spans="1:4" s="66" customFormat="1" ht="15" customHeight="1">
      <c r="A48" s="30" t="s">
        <v>134</v>
      </c>
      <c r="B48" s="71">
        <v>414.9</v>
      </c>
      <c r="C48" s="71">
        <v>647.1</v>
      </c>
      <c r="D48" s="69">
        <f t="shared" si="1"/>
        <v>155.9652928416486</v>
      </c>
    </row>
    <row r="49" spans="1:4" s="66" customFormat="1" ht="15" customHeight="1">
      <c r="A49" s="30" t="s">
        <v>136</v>
      </c>
      <c r="B49" s="71">
        <v>3</v>
      </c>
      <c r="C49" s="71">
        <v>3.5</v>
      </c>
      <c r="D49" s="69">
        <f t="shared" si="1"/>
        <v>116.66666666666667</v>
      </c>
    </row>
    <row r="50" spans="1:4" s="66" customFormat="1" ht="15">
      <c r="A50" s="75" t="s">
        <v>65</v>
      </c>
      <c r="B50" s="71">
        <v>5837970</v>
      </c>
      <c r="C50" s="71">
        <v>6714300</v>
      </c>
      <c r="D50" s="69">
        <f t="shared" si="1"/>
        <v>115.01086850394915</v>
      </c>
    </row>
    <row r="51" spans="1:4" s="66" customFormat="1" ht="15">
      <c r="A51" s="75" t="s">
        <v>66</v>
      </c>
      <c r="B51" s="71">
        <v>305000</v>
      </c>
      <c r="C51" s="71">
        <v>344700</v>
      </c>
      <c r="D51" s="69">
        <f t="shared" si="1"/>
        <v>113.01639344262296</v>
      </c>
    </row>
    <row r="52" spans="1:4" s="66" customFormat="1" ht="15">
      <c r="A52" s="75" t="s">
        <v>67</v>
      </c>
      <c r="B52" s="71">
        <v>1618800</v>
      </c>
      <c r="C52" s="71">
        <v>1854800</v>
      </c>
      <c r="D52" s="69">
        <f t="shared" si="1"/>
        <v>114.57870027180628</v>
      </c>
    </row>
    <row r="53" spans="1:4" s="66" customFormat="1" ht="45">
      <c r="A53" s="75" t="s">
        <v>68</v>
      </c>
      <c r="B53" s="71">
        <v>15760</v>
      </c>
      <c r="C53" s="71">
        <v>17680</v>
      </c>
      <c r="D53" s="69">
        <f t="shared" si="1"/>
        <v>112.18274111675126</v>
      </c>
    </row>
    <row r="54" spans="1:4" s="66" customFormat="1" ht="30">
      <c r="A54" s="75" t="s">
        <v>69</v>
      </c>
      <c r="B54" s="71">
        <v>1487100</v>
      </c>
      <c r="C54" s="71">
        <v>1927400</v>
      </c>
      <c r="D54" s="69">
        <f t="shared" si="1"/>
        <v>129.60796180485508</v>
      </c>
    </row>
    <row r="55" spans="1:4" s="66" customFormat="1" ht="30">
      <c r="A55" s="75" t="s">
        <v>70</v>
      </c>
      <c r="B55" s="71">
        <v>93000</v>
      </c>
      <c r="C55" s="71">
        <v>101600</v>
      </c>
      <c r="D55" s="69">
        <f t="shared" si="1"/>
        <v>109.24731182795699</v>
      </c>
    </row>
    <row r="56" spans="1:4" ht="28.5">
      <c r="A56" s="24" t="s">
        <v>23</v>
      </c>
      <c r="B56" s="37"/>
      <c r="C56" s="37"/>
      <c r="D56" s="38"/>
    </row>
    <row r="57" spans="1:4" s="66" customFormat="1" ht="28.5">
      <c r="A57" s="32" t="s">
        <v>172</v>
      </c>
      <c r="B57" s="71">
        <v>5155</v>
      </c>
      <c r="C57" s="71">
        <v>5187</v>
      </c>
      <c r="D57" s="69">
        <f aca="true" t="shared" si="2" ref="D57:D77">C57/B57*100</f>
        <v>100.62075654704171</v>
      </c>
    </row>
    <row r="58" spans="1:4" s="66" customFormat="1" ht="30.75" customHeight="1">
      <c r="A58" s="25" t="s">
        <v>77</v>
      </c>
      <c r="B58" s="71">
        <v>51</v>
      </c>
      <c r="C58" s="71">
        <v>50</v>
      </c>
      <c r="D58" s="69">
        <f t="shared" si="2"/>
        <v>98.0392156862745</v>
      </c>
    </row>
    <row r="59" spans="1:4" s="66" customFormat="1" ht="31.5" customHeight="1">
      <c r="A59" s="25" t="s">
        <v>78</v>
      </c>
      <c r="B59" s="71">
        <v>67</v>
      </c>
      <c r="C59" s="71">
        <v>67</v>
      </c>
      <c r="D59" s="69">
        <f t="shared" si="2"/>
        <v>100</v>
      </c>
    </row>
    <row r="60" spans="1:4" s="66" customFormat="1" ht="30" customHeight="1">
      <c r="A60" s="25" t="s">
        <v>79</v>
      </c>
      <c r="B60" s="71">
        <v>1213</v>
      </c>
      <c r="C60" s="71">
        <v>1220</v>
      </c>
      <c r="D60" s="69">
        <f t="shared" si="2"/>
        <v>100.57708161582852</v>
      </c>
    </row>
    <row r="61" spans="1:4" s="66" customFormat="1" ht="15">
      <c r="A61" s="25" t="s">
        <v>76</v>
      </c>
      <c r="B61" s="71">
        <v>3824</v>
      </c>
      <c r="C61" s="71">
        <v>3850</v>
      </c>
      <c r="D61" s="69">
        <f t="shared" si="2"/>
        <v>100.67991631799163</v>
      </c>
    </row>
    <row r="62" spans="1:4" s="66" customFormat="1" ht="14.25">
      <c r="A62" s="32" t="s">
        <v>138</v>
      </c>
      <c r="B62" s="71"/>
      <c r="C62" s="71"/>
      <c r="D62" s="69"/>
    </row>
    <row r="63" spans="1:4" s="66" customFormat="1" ht="30">
      <c r="A63" s="30" t="s">
        <v>139</v>
      </c>
      <c r="B63" s="71">
        <v>65</v>
      </c>
      <c r="C63" s="71">
        <v>65</v>
      </c>
      <c r="D63" s="69">
        <f t="shared" si="2"/>
        <v>100</v>
      </c>
    </row>
    <row r="64" spans="1:4" s="66" customFormat="1" ht="30">
      <c r="A64" s="30" t="s">
        <v>158</v>
      </c>
      <c r="B64" s="71">
        <v>4374</v>
      </c>
      <c r="C64" s="71">
        <v>4445</v>
      </c>
      <c r="D64" s="69">
        <f t="shared" si="2"/>
        <v>101.62322816643805</v>
      </c>
    </row>
    <row r="65" spans="1:4" s="66" customFormat="1" ht="15">
      <c r="A65" s="30" t="s">
        <v>159</v>
      </c>
      <c r="B65" s="71">
        <v>550</v>
      </c>
      <c r="C65" s="71">
        <v>595</v>
      </c>
      <c r="D65" s="69">
        <f t="shared" si="2"/>
        <v>108.18181818181817</v>
      </c>
    </row>
    <row r="66" spans="1:4" s="66" customFormat="1" ht="15">
      <c r="A66" s="30" t="s">
        <v>160</v>
      </c>
      <c r="B66" s="71">
        <v>3824</v>
      </c>
      <c r="C66" s="71">
        <v>3850</v>
      </c>
      <c r="D66" s="69">
        <f t="shared" si="2"/>
        <v>100.67991631799163</v>
      </c>
    </row>
    <row r="67" spans="1:4" s="66" customFormat="1" ht="67.5" customHeight="1">
      <c r="A67" s="30" t="s">
        <v>140</v>
      </c>
      <c r="B67" s="71">
        <v>20.1</v>
      </c>
      <c r="C67" s="71">
        <v>20.3</v>
      </c>
      <c r="D67" s="69">
        <f t="shared" si="2"/>
        <v>100.99502487562188</v>
      </c>
    </row>
    <row r="68" spans="1:4" s="66" customFormat="1" ht="75">
      <c r="A68" s="30" t="s">
        <v>141</v>
      </c>
      <c r="B68" s="71">
        <v>0</v>
      </c>
      <c r="C68" s="71">
        <v>134.5</v>
      </c>
      <c r="D68" s="69">
        <v>0</v>
      </c>
    </row>
    <row r="69" spans="1:4" ht="14.25">
      <c r="A69" s="87" t="s">
        <v>80</v>
      </c>
      <c r="B69" s="85"/>
      <c r="C69" s="85"/>
      <c r="D69" s="83"/>
    </row>
    <row r="70" spans="1:4" s="66" customFormat="1" ht="15">
      <c r="A70" s="27" t="s">
        <v>81</v>
      </c>
      <c r="B70" s="85">
        <v>119</v>
      </c>
      <c r="C70" s="85">
        <v>125</v>
      </c>
      <c r="D70" s="83">
        <f t="shared" si="2"/>
        <v>105.0420168067227</v>
      </c>
    </row>
    <row r="71" spans="1:4" s="66" customFormat="1" ht="15">
      <c r="A71" s="27" t="s">
        <v>82</v>
      </c>
      <c r="B71" s="85">
        <v>359.4</v>
      </c>
      <c r="C71" s="85">
        <v>365</v>
      </c>
      <c r="D71" s="83">
        <f t="shared" si="2"/>
        <v>101.55815247634948</v>
      </c>
    </row>
    <row r="72" spans="1:4" s="66" customFormat="1" ht="15">
      <c r="A72" s="27" t="s">
        <v>83</v>
      </c>
      <c r="B72" s="85">
        <v>63</v>
      </c>
      <c r="C72" s="85">
        <v>66</v>
      </c>
      <c r="D72" s="83">
        <f t="shared" si="2"/>
        <v>104.76190476190477</v>
      </c>
    </row>
    <row r="73" spans="1:4" s="66" customFormat="1" ht="32.25" customHeight="1">
      <c r="A73" s="27" t="s">
        <v>87</v>
      </c>
      <c r="B73" s="85">
        <v>227.2</v>
      </c>
      <c r="C73" s="85">
        <v>227.2</v>
      </c>
      <c r="D73" s="83">
        <f t="shared" si="2"/>
        <v>100</v>
      </c>
    </row>
    <row r="74" spans="1:4" s="66" customFormat="1" ht="19.5" customHeight="1">
      <c r="A74" s="86" t="s">
        <v>84</v>
      </c>
      <c r="B74" s="85">
        <v>95.3</v>
      </c>
      <c r="C74" s="85">
        <v>95.3</v>
      </c>
      <c r="D74" s="83">
        <f t="shared" si="2"/>
        <v>100</v>
      </c>
    </row>
    <row r="75" spans="1:4" s="66" customFormat="1" ht="48" customHeight="1">
      <c r="A75" s="84" t="s">
        <v>85</v>
      </c>
      <c r="B75" s="83">
        <v>92.2</v>
      </c>
      <c r="C75" s="83">
        <v>93</v>
      </c>
      <c r="D75" s="83">
        <f t="shared" si="2"/>
        <v>100.86767895878526</v>
      </c>
    </row>
    <row r="76" spans="1:4" s="66" customFormat="1" ht="32.25" customHeight="1">
      <c r="A76" s="84" t="s">
        <v>90</v>
      </c>
      <c r="B76" s="85">
        <v>659.8</v>
      </c>
      <c r="C76" s="85">
        <v>668.4</v>
      </c>
      <c r="D76" s="83">
        <f t="shared" si="2"/>
        <v>101.303425280388</v>
      </c>
    </row>
    <row r="77" spans="1:4" s="66" customFormat="1" ht="33.75" customHeight="1">
      <c r="A77" s="84" t="s">
        <v>91</v>
      </c>
      <c r="B77" s="85">
        <v>89.4</v>
      </c>
      <c r="C77" s="85">
        <v>91.2</v>
      </c>
      <c r="D77" s="83">
        <f t="shared" si="2"/>
        <v>102.01342281879194</v>
      </c>
    </row>
    <row r="78" spans="1:4" s="66" customFormat="1" ht="14.25">
      <c r="A78" s="87" t="s">
        <v>173</v>
      </c>
      <c r="B78" s="85"/>
      <c r="C78" s="85"/>
      <c r="D78" s="83"/>
    </row>
    <row r="79" spans="1:4" s="66" customFormat="1" ht="30">
      <c r="A79" s="84" t="s">
        <v>174</v>
      </c>
      <c r="B79" s="85">
        <v>90.39</v>
      </c>
      <c r="C79" s="85">
        <v>160</v>
      </c>
      <c r="D79" s="83">
        <f>C79/B79*100</f>
        <v>177.01073127558357</v>
      </c>
    </row>
    <row r="80" spans="1:4" s="66" customFormat="1" ht="18">
      <c r="A80" s="84" t="s">
        <v>177</v>
      </c>
      <c r="B80" s="85">
        <v>2578</v>
      </c>
      <c r="C80" s="85">
        <v>5614</v>
      </c>
      <c r="D80" s="83">
        <f>C80/B80*100</f>
        <v>217.76570985259892</v>
      </c>
    </row>
    <row r="81" spans="1:4" s="66" customFormat="1" ht="15">
      <c r="A81" s="84" t="s">
        <v>175</v>
      </c>
      <c r="B81" s="85">
        <v>344</v>
      </c>
      <c r="C81" s="85">
        <v>1365</v>
      </c>
      <c r="D81" s="83">
        <f>C81/B81*100</f>
        <v>396.8023255813954</v>
      </c>
    </row>
    <row r="82" spans="1:4" s="66" customFormat="1" ht="30">
      <c r="A82" s="84" t="s">
        <v>176</v>
      </c>
      <c r="B82" s="85">
        <v>100</v>
      </c>
      <c r="C82" s="85">
        <v>160</v>
      </c>
      <c r="D82" s="83">
        <f>C82/B82*100</f>
        <v>160</v>
      </c>
    </row>
    <row r="83" spans="1:4" s="66" customFormat="1" ht="14.25">
      <c r="A83" s="89" t="s">
        <v>86</v>
      </c>
      <c r="B83" s="85"/>
      <c r="C83" s="85"/>
      <c r="D83" s="83"/>
    </row>
    <row r="84" spans="1:4" s="66" customFormat="1" ht="45">
      <c r="A84" s="84" t="s">
        <v>88</v>
      </c>
      <c r="B84" s="85">
        <v>0.07</v>
      </c>
      <c r="C84" s="85">
        <v>0.07</v>
      </c>
      <c r="D84" s="83">
        <f>C84/B84*100</f>
        <v>100</v>
      </c>
    </row>
    <row r="85" spans="1:4" ht="15">
      <c r="A85" s="51"/>
      <c r="B85" s="52"/>
      <c r="C85" s="52"/>
      <c r="D85" s="53"/>
    </row>
    <row r="86" spans="1:4" ht="15">
      <c r="A86" s="51"/>
      <c r="B86" s="52"/>
      <c r="C86" s="52"/>
      <c r="D86" s="53"/>
    </row>
    <row r="88" ht="18.75">
      <c r="A88" s="36" t="s">
        <v>113</v>
      </c>
    </row>
    <row r="89" ht="16.5" customHeight="1">
      <c r="A89" s="36" t="s">
        <v>114</v>
      </c>
    </row>
    <row r="90" ht="16.5" customHeight="1">
      <c r="A90" s="36" t="s">
        <v>115</v>
      </c>
    </row>
  </sheetData>
  <sheetProtection/>
  <mergeCells count="9">
    <mergeCell ref="A10:D11"/>
    <mergeCell ref="A14:A15"/>
    <mergeCell ref="D14:D15"/>
    <mergeCell ref="B1:D1"/>
    <mergeCell ref="B2:D2"/>
    <mergeCell ref="B3:D3"/>
    <mergeCell ref="B4:D4"/>
    <mergeCell ref="B5:D5"/>
    <mergeCell ref="A9:D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316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33.375" style="153" customWidth="1"/>
    <col min="2" max="2" width="11.625" style="153" customWidth="1"/>
    <col min="3" max="3" width="9.25390625" style="154" customWidth="1"/>
    <col min="4" max="8" width="9.25390625" style="155" customWidth="1"/>
    <col min="9" max="9" width="9.25390625" style="162" customWidth="1"/>
    <col min="10" max="10" width="52.00390625" style="150" customWidth="1"/>
    <col min="11" max="11" width="39.25390625" style="159" customWidth="1"/>
    <col min="12" max="12" width="9.875" style="261" customWidth="1"/>
    <col min="13" max="13" width="8.75390625" style="261" customWidth="1"/>
    <col min="14" max="14" width="9.75390625" style="154" customWidth="1"/>
    <col min="15" max="15" width="8.25390625" style="154" customWidth="1"/>
    <col min="16" max="16" width="9.125" style="158" customWidth="1"/>
    <col min="17" max="17" width="9.125" style="154" customWidth="1"/>
  </cols>
  <sheetData>
    <row r="1" spans="5:17" ht="12.75">
      <c r="E1" s="597"/>
      <c r="F1" s="597"/>
      <c r="G1" s="597"/>
      <c r="H1" s="597"/>
      <c r="I1" s="597"/>
      <c r="K1" s="598"/>
      <c r="L1" s="598"/>
      <c r="M1" s="598"/>
      <c r="N1" s="598"/>
      <c r="O1" s="598"/>
      <c r="Q1" s="158"/>
    </row>
    <row r="2" spans="4:17" ht="12.75">
      <c r="D2" s="597"/>
      <c r="E2" s="597"/>
      <c r="F2" s="597"/>
      <c r="G2" s="597"/>
      <c r="H2" s="597"/>
      <c r="I2" s="597"/>
      <c r="L2" s="160"/>
      <c r="M2" s="160"/>
      <c r="N2" s="160"/>
      <c r="O2" s="160"/>
      <c r="Q2" s="158"/>
    </row>
    <row r="3" spans="1:17" s="41" customFormat="1" ht="13.5" customHeight="1">
      <c r="A3" s="153"/>
      <c r="B3" s="153"/>
      <c r="C3" s="161"/>
      <c r="D3" s="597"/>
      <c r="E3" s="597"/>
      <c r="F3" s="597"/>
      <c r="G3" s="597"/>
      <c r="H3" s="597"/>
      <c r="I3" s="597"/>
      <c r="J3" s="150"/>
      <c r="K3" s="159"/>
      <c r="L3" s="160"/>
      <c r="M3" s="160"/>
      <c r="N3" s="160"/>
      <c r="O3" s="160"/>
      <c r="P3" s="158"/>
      <c r="Q3" s="158"/>
    </row>
    <row r="4" spans="1:17" s="41" customFormat="1" ht="27.75" customHeight="1">
      <c r="A4" s="153"/>
      <c r="B4" s="153"/>
      <c r="C4" s="161"/>
      <c r="D4" s="155"/>
      <c r="E4" s="155"/>
      <c r="F4" s="155"/>
      <c r="G4" s="153"/>
      <c r="H4" s="153"/>
      <c r="I4" s="162"/>
      <c r="J4" s="150"/>
      <c r="K4" s="159"/>
      <c r="L4" s="160"/>
      <c r="M4" s="160"/>
      <c r="N4" s="160"/>
      <c r="O4" s="160"/>
      <c r="P4" s="158"/>
      <c r="Q4" s="158"/>
    </row>
    <row r="5" spans="1:17" ht="12.75">
      <c r="A5" s="597" t="s">
        <v>265</v>
      </c>
      <c r="B5" s="597"/>
      <c r="C5" s="597"/>
      <c r="D5" s="597"/>
      <c r="E5" s="597"/>
      <c r="F5" s="597"/>
      <c r="G5" s="597"/>
      <c r="H5" s="597"/>
      <c r="I5" s="597"/>
      <c r="K5" s="163"/>
      <c r="L5" s="164"/>
      <c r="M5" s="164"/>
      <c r="N5" s="164"/>
      <c r="O5" s="164"/>
      <c r="Q5" s="158"/>
    </row>
    <row r="6" spans="1:17" ht="12.75">
      <c r="A6" s="156"/>
      <c r="B6" s="156"/>
      <c r="C6" s="161"/>
      <c r="D6" s="156"/>
      <c r="E6" s="156"/>
      <c r="K6" s="163"/>
      <c r="L6" s="164"/>
      <c r="M6" s="164"/>
      <c r="N6" s="164"/>
      <c r="O6" s="164"/>
      <c r="Q6" s="158"/>
    </row>
    <row r="7" spans="1:17" ht="12.75">
      <c r="A7" s="597" t="s">
        <v>266</v>
      </c>
      <c r="B7" s="597"/>
      <c r="C7" s="597"/>
      <c r="D7" s="597"/>
      <c r="E7" s="597"/>
      <c r="F7" s="597"/>
      <c r="G7" s="597"/>
      <c r="H7" s="597"/>
      <c r="I7" s="597"/>
      <c r="K7" s="164"/>
      <c r="L7" s="164"/>
      <c r="M7" s="164"/>
      <c r="N7" s="164"/>
      <c r="O7" s="164"/>
      <c r="Q7" s="158"/>
    </row>
    <row r="8" spans="1:17" ht="12.75">
      <c r="A8" s="590" t="s">
        <v>267</v>
      </c>
      <c r="B8" s="590"/>
      <c r="C8" s="590"/>
      <c r="D8" s="590"/>
      <c r="E8" s="590"/>
      <c r="F8" s="590"/>
      <c r="G8" s="590"/>
      <c r="H8" s="590"/>
      <c r="I8" s="590"/>
      <c r="J8" s="164"/>
      <c r="K8" s="164"/>
      <c r="L8" s="164"/>
      <c r="M8" s="164"/>
      <c r="N8" s="164"/>
      <c r="O8" s="164"/>
      <c r="Q8" s="158"/>
    </row>
    <row r="9" spans="1:17" ht="12.75">
      <c r="A9" s="574" t="s">
        <v>268</v>
      </c>
      <c r="B9" s="574"/>
      <c r="C9" s="574"/>
      <c r="D9" s="574"/>
      <c r="E9" s="574"/>
      <c r="F9" s="574"/>
      <c r="G9" s="574"/>
      <c r="H9" s="574"/>
      <c r="I9" s="574"/>
      <c r="J9" s="164"/>
      <c r="K9" s="164"/>
      <c r="L9" s="164"/>
      <c r="M9" s="164"/>
      <c r="N9" s="164"/>
      <c r="O9" s="164"/>
      <c r="Q9" s="158"/>
    </row>
    <row r="10" spans="1:17" ht="12.75">
      <c r="A10" s="165"/>
      <c r="B10" s="165"/>
      <c r="C10" s="166"/>
      <c r="D10" s="165"/>
      <c r="E10" s="165"/>
      <c r="F10" s="165"/>
      <c r="G10" s="165"/>
      <c r="H10" s="165"/>
      <c r="I10" s="167"/>
      <c r="J10" s="164"/>
      <c r="K10" s="164"/>
      <c r="L10" s="164"/>
      <c r="M10" s="164"/>
      <c r="N10" s="164"/>
      <c r="O10" s="164"/>
      <c r="Q10" s="158"/>
    </row>
    <row r="11" spans="3:17" ht="12.75">
      <c r="C11" s="161"/>
      <c r="D11" s="153"/>
      <c r="E11" s="153"/>
      <c r="F11" s="153"/>
      <c r="G11" s="591" t="s">
        <v>269</v>
      </c>
      <c r="H11" s="591"/>
      <c r="I11" s="591"/>
      <c r="J11" s="164"/>
      <c r="K11" s="168"/>
      <c r="L11" s="592" t="s">
        <v>270</v>
      </c>
      <c r="M11" s="592"/>
      <c r="N11" s="592"/>
      <c r="O11" s="592"/>
      <c r="Q11" s="158"/>
    </row>
    <row r="12" spans="1:17" ht="12.75">
      <c r="A12" s="575" t="s">
        <v>190</v>
      </c>
      <c r="B12" s="575" t="s">
        <v>271</v>
      </c>
      <c r="C12" s="579" t="s">
        <v>1</v>
      </c>
      <c r="D12" s="580"/>
      <c r="E12" s="169" t="s">
        <v>25</v>
      </c>
      <c r="F12" s="581" t="s">
        <v>26</v>
      </c>
      <c r="G12" s="582"/>
      <c r="H12" s="583"/>
      <c r="I12" s="593" t="s">
        <v>272</v>
      </c>
      <c r="J12" s="596" t="s">
        <v>273</v>
      </c>
      <c r="K12" s="599" t="s">
        <v>274</v>
      </c>
      <c r="L12" s="587" t="s">
        <v>275</v>
      </c>
      <c r="M12" s="584" t="s">
        <v>276</v>
      </c>
      <c r="N12" s="587" t="s">
        <v>277</v>
      </c>
      <c r="O12" s="584" t="s">
        <v>276</v>
      </c>
      <c r="Q12" s="158"/>
    </row>
    <row r="13" spans="1:17" ht="12.75">
      <c r="A13" s="578"/>
      <c r="B13" s="578"/>
      <c r="C13" s="575" t="s">
        <v>167</v>
      </c>
      <c r="D13" s="575" t="s">
        <v>278</v>
      </c>
      <c r="E13" s="575" t="s">
        <v>279</v>
      </c>
      <c r="F13" s="575" t="s">
        <v>280</v>
      </c>
      <c r="G13" s="575" t="s">
        <v>281</v>
      </c>
      <c r="H13" s="575" t="s">
        <v>282</v>
      </c>
      <c r="I13" s="594"/>
      <c r="J13" s="596"/>
      <c r="K13" s="600"/>
      <c r="L13" s="588"/>
      <c r="M13" s="585"/>
      <c r="N13" s="588"/>
      <c r="O13" s="585"/>
      <c r="Q13" s="158"/>
    </row>
    <row r="14" spans="1:17" ht="12.75">
      <c r="A14" s="578"/>
      <c r="B14" s="578"/>
      <c r="C14" s="576"/>
      <c r="D14" s="576"/>
      <c r="E14" s="576"/>
      <c r="F14" s="576"/>
      <c r="G14" s="576"/>
      <c r="H14" s="576"/>
      <c r="I14" s="595"/>
      <c r="J14" s="596"/>
      <c r="K14" s="601"/>
      <c r="L14" s="589"/>
      <c r="M14" s="586"/>
      <c r="N14" s="589"/>
      <c r="O14" s="586"/>
      <c r="P14" s="170"/>
      <c r="Q14" s="170"/>
    </row>
    <row r="15" spans="1:17" ht="45">
      <c r="A15" s="171" t="s">
        <v>283</v>
      </c>
      <c r="B15" s="172"/>
      <c r="C15" s="173"/>
      <c r="D15" s="173"/>
      <c r="E15" s="173"/>
      <c r="F15" s="173"/>
      <c r="G15" s="173"/>
      <c r="H15" s="173"/>
      <c r="I15" s="174"/>
      <c r="J15" s="175"/>
      <c r="K15" s="176" t="s">
        <v>284</v>
      </c>
      <c r="L15" s="177"/>
      <c r="M15" s="178"/>
      <c r="N15" s="177"/>
      <c r="O15" s="178"/>
      <c r="P15" s="179"/>
      <c r="Q15" s="179"/>
    </row>
    <row r="16" spans="1:17" ht="12.75">
      <c r="A16" s="180" t="s">
        <v>285</v>
      </c>
      <c r="B16" s="181" t="s">
        <v>286</v>
      </c>
      <c r="C16" s="182">
        <f aca="true" t="shared" si="0" ref="C16:H16">(C23+C27)-(C31+C35+C39)</f>
        <v>0</v>
      </c>
      <c r="D16" s="182">
        <f t="shared" si="0"/>
        <v>0</v>
      </c>
      <c r="E16" s="182">
        <f t="shared" si="0"/>
        <v>0</v>
      </c>
      <c r="F16" s="182">
        <f t="shared" si="0"/>
        <v>0</v>
      </c>
      <c r="G16" s="182">
        <f t="shared" si="0"/>
        <v>0</v>
      </c>
      <c r="H16" s="182">
        <f t="shared" si="0"/>
        <v>0</v>
      </c>
      <c r="I16" s="183"/>
      <c r="J16" s="184"/>
      <c r="K16" s="176"/>
      <c r="L16" s="177"/>
      <c r="M16" s="178"/>
      <c r="N16" s="177"/>
      <c r="O16" s="178"/>
      <c r="P16" s="179"/>
      <c r="Q16" s="179"/>
    </row>
    <row r="17" spans="1:17" ht="12.75">
      <c r="A17" s="180" t="s">
        <v>287</v>
      </c>
      <c r="B17" s="181" t="s">
        <v>286</v>
      </c>
      <c r="C17" s="182">
        <f aca="true" t="shared" si="1" ref="C17:H17">(C26+C30)-(C34+C38+C42)</f>
        <v>0</v>
      </c>
      <c r="D17" s="182">
        <f t="shared" si="1"/>
        <v>0</v>
      </c>
      <c r="E17" s="182">
        <f t="shared" si="1"/>
        <v>0</v>
      </c>
      <c r="F17" s="182">
        <f t="shared" si="1"/>
        <v>0</v>
      </c>
      <c r="G17" s="182">
        <f t="shared" si="1"/>
        <v>0</v>
      </c>
      <c r="H17" s="182">
        <f t="shared" si="1"/>
        <v>0</v>
      </c>
      <c r="I17" s="183"/>
      <c r="J17" s="184"/>
      <c r="K17" s="176"/>
      <c r="L17" s="177"/>
      <c r="M17" s="178"/>
      <c r="N17" s="177"/>
      <c r="O17" s="178"/>
      <c r="P17" s="179"/>
      <c r="Q17" s="179"/>
    </row>
    <row r="18" spans="1:17" ht="38.25">
      <c r="A18" s="185" t="s">
        <v>288</v>
      </c>
      <c r="B18" s="186" t="s">
        <v>286</v>
      </c>
      <c r="C18" s="187">
        <f aca="true" t="shared" si="2" ref="C18:H18">C23+C27</f>
        <v>7652.17</v>
      </c>
      <c r="D18" s="187">
        <f t="shared" si="2"/>
        <v>7902.724</v>
      </c>
      <c r="E18" s="187">
        <f t="shared" si="2"/>
        <v>8512.07204204</v>
      </c>
      <c r="F18" s="187">
        <f t="shared" si="2"/>
        <v>9000.124295259331</v>
      </c>
      <c r="G18" s="187">
        <f t="shared" si="2"/>
        <v>9822.315969732199</v>
      </c>
      <c r="H18" s="187">
        <f t="shared" si="2"/>
        <v>10616.068088309627</v>
      </c>
      <c r="I18" s="188"/>
      <c r="J18" s="189"/>
      <c r="K18" s="190"/>
      <c r="L18" s="191">
        <v>7652.17</v>
      </c>
      <c r="M18" s="192">
        <f>L18-C18</f>
        <v>0</v>
      </c>
      <c r="N18" s="191">
        <v>7902.724</v>
      </c>
      <c r="O18" s="192">
        <f>N18-D18</f>
        <v>0</v>
      </c>
      <c r="P18" s="161"/>
      <c r="Q18" s="161"/>
    </row>
    <row r="19" spans="1:17" ht="12.75">
      <c r="A19" s="193" t="s">
        <v>289</v>
      </c>
      <c r="B19" s="194" t="s">
        <v>290</v>
      </c>
      <c r="C19" s="195">
        <v>89.8</v>
      </c>
      <c r="D19" s="195">
        <v>105</v>
      </c>
      <c r="E19" s="196">
        <f>E21/D21*100</f>
        <v>105.02081527917284</v>
      </c>
      <c r="F19" s="196">
        <f>F21/E21*100</f>
        <v>101.34974268244028</v>
      </c>
      <c r="G19" s="196">
        <f>G21/F21*100</f>
        <v>101.3671115838024</v>
      </c>
      <c r="H19" s="196">
        <f>H21/G21*100</f>
        <v>101.80436319664857</v>
      </c>
      <c r="I19" s="188">
        <f>E19*F19*G19*H19/1000000</f>
        <v>109.84024655834666</v>
      </c>
      <c r="J19" s="197"/>
      <c r="K19" s="190"/>
      <c r="L19" s="195">
        <v>89.8</v>
      </c>
      <c r="M19" s="198">
        <f>L19-C19</f>
        <v>0</v>
      </c>
      <c r="N19" s="195">
        <v>105</v>
      </c>
      <c r="O19" s="198">
        <f>N19-D19</f>
        <v>0</v>
      </c>
      <c r="Q19" s="158"/>
    </row>
    <row r="20" spans="1:17" ht="12.75">
      <c r="A20" s="199" t="s">
        <v>291</v>
      </c>
      <c r="B20" s="200" t="s">
        <v>290</v>
      </c>
      <c r="C20" s="201">
        <v>113.1</v>
      </c>
      <c r="D20" s="202">
        <f>D18/C18/D19*10000</f>
        <v>98.35646371583236</v>
      </c>
      <c r="E20" s="202">
        <f>E18/D18/E19*10000</f>
        <v>102.56119929464522</v>
      </c>
      <c r="F20" s="202">
        <f>F18/E18/F19*10000</f>
        <v>104.32552195810585</v>
      </c>
      <c r="G20" s="202">
        <f>G18/F18/G19*10000</f>
        <v>107.66345728923446</v>
      </c>
      <c r="H20" s="202">
        <f>H18/G18/H19*10000</f>
        <v>106.16549841703981</v>
      </c>
      <c r="I20" s="188"/>
      <c r="J20" s="197"/>
      <c r="K20" s="190"/>
      <c r="L20" s="201">
        <v>113.1</v>
      </c>
      <c r="M20" s="203">
        <f>L20-C20</f>
        <v>0</v>
      </c>
      <c r="N20" s="201">
        <v>98.4</v>
      </c>
      <c r="O20" s="203">
        <f>N20-D20</f>
        <v>0.04353628416764366</v>
      </c>
      <c r="P20" s="204"/>
      <c r="Q20" s="204"/>
    </row>
    <row r="21" spans="1:17" ht="12.75">
      <c r="A21" s="205" t="s">
        <v>287</v>
      </c>
      <c r="B21" s="206" t="s">
        <v>196</v>
      </c>
      <c r="C21" s="196">
        <f aca="true" t="shared" si="3" ref="C21:H21">C26+C30</f>
        <v>7652.17</v>
      </c>
      <c r="D21" s="196">
        <f t="shared" si="3"/>
        <v>8062.050765999999</v>
      </c>
      <c r="E21" s="196">
        <f t="shared" si="3"/>
        <v>8466.831442673998</v>
      </c>
      <c r="F21" s="196">
        <f t="shared" si="3"/>
        <v>8581.111880506043</v>
      </c>
      <c r="G21" s="196">
        <f t="shared" si="3"/>
        <v>8698.425255043487</v>
      </c>
      <c r="H21" s="196">
        <f t="shared" si="3"/>
        <v>8855.376439033475</v>
      </c>
      <c r="I21" s="188"/>
      <c r="J21" s="197"/>
      <c r="K21" s="190"/>
      <c r="L21" s="195"/>
      <c r="M21" s="192"/>
      <c r="N21" s="195"/>
      <c r="O21" s="192"/>
      <c r="Q21" s="158"/>
    </row>
    <row r="22" spans="1:17" ht="12.75">
      <c r="A22" s="205" t="s">
        <v>292</v>
      </c>
      <c r="B22" s="206"/>
      <c r="C22" s="196"/>
      <c r="D22" s="196"/>
      <c r="E22" s="196"/>
      <c r="F22" s="196"/>
      <c r="G22" s="196"/>
      <c r="H22" s="196"/>
      <c r="I22" s="188"/>
      <c r="J22" s="197"/>
      <c r="K22" s="190"/>
      <c r="L22" s="195"/>
      <c r="M22" s="192"/>
      <c r="N22" s="195"/>
      <c r="O22" s="192"/>
      <c r="Q22" s="158"/>
    </row>
    <row r="23" spans="1:17" ht="25.5">
      <c r="A23" s="207" t="s">
        <v>293</v>
      </c>
      <c r="B23" s="169" t="s">
        <v>196</v>
      </c>
      <c r="C23" s="191">
        <v>5358.923</v>
      </c>
      <c r="D23" s="191">
        <v>6241.048</v>
      </c>
      <c r="E23" s="187">
        <f>D23*E24*E25/10000</f>
        <v>6994.323770456</v>
      </c>
      <c r="F23" s="187">
        <f>E23*F24*F25/10000</f>
        <v>7404.303052585049</v>
      </c>
      <c r="G23" s="187">
        <f>F23*G24*G25/10000</f>
        <v>8137.565992488651</v>
      </c>
      <c r="H23" s="187">
        <f>G23*H24*H25/10000</f>
        <v>8804.341874781187</v>
      </c>
      <c r="I23" s="188"/>
      <c r="J23" s="189"/>
      <c r="K23" s="190"/>
      <c r="L23" s="191">
        <v>5358.923</v>
      </c>
      <c r="M23" s="192">
        <f>L23-C23</f>
        <v>0</v>
      </c>
      <c r="N23" s="191">
        <v>6241.048</v>
      </c>
      <c r="O23" s="192">
        <f>N23-D23</f>
        <v>0</v>
      </c>
      <c r="Q23" s="158"/>
    </row>
    <row r="24" spans="1:17" ht="12.75">
      <c r="A24" s="197" t="s">
        <v>289</v>
      </c>
      <c r="B24" s="206" t="s">
        <v>290</v>
      </c>
      <c r="C24" s="195">
        <v>89.6</v>
      </c>
      <c r="D24" s="195">
        <v>121</v>
      </c>
      <c r="E24" s="195">
        <v>108.7</v>
      </c>
      <c r="F24" s="195">
        <v>101.4</v>
      </c>
      <c r="G24" s="195">
        <v>101.2</v>
      </c>
      <c r="H24" s="195">
        <v>101.4</v>
      </c>
      <c r="I24" s="188">
        <f>E24*F24*G24*H24/1000000</f>
        <v>113.10608406240003</v>
      </c>
      <c r="J24" s="197"/>
      <c r="K24" s="190"/>
      <c r="L24" s="195">
        <v>89.6</v>
      </c>
      <c r="M24" s="198">
        <f>L24-C24</f>
        <v>0</v>
      </c>
      <c r="N24" s="195">
        <v>121</v>
      </c>
      <c r="O24" s="198">
        <f>N24-D24</f>
        <v>0</v>
      </c>
      <c r="Q24" s="158"/>
    </row>
    <row r="25" spans="1:17" ht="12.75">
      <c r="A25" s="199" t="s">
        <v>291</v>
      </c>
      <c r="B25" s="200" t="s">
        <v>290</v>
      </c>
      <c r="C25" s="201">
        <v>117.4</v>
      </c>
      <c r="D25" s="202">
        <f>D23/C23/D24*10000</f>
        <v>96.24864751911737</v>
      </c>
      <c r="E25" s="201">
        <v>103.1</v>
      </c>
      <c r="F25" s="201">
        <v>104.4</v>
      </c>
      <c r="G25" s="201">
        <v>108.6</v>
      </c>
      <c r="H25" s="201">
        <v>106.7</v>
      </c>
      <c r="I25" s="188"/>
      <c r="J25" s="197"/>
      <c r="K25" s="190"/>
      <c r="L25" s="201">
        <v>117.4</v>
      </c>
      <c r="M25" s="203">
        <f>L25-C25</f>
        <v>0</v>
      </c>
      <c r="N25" s="201">
        <v>96.2</v>
      </c>
      <c r="O25" s="203">
        <f>N25-D25</f>
        <v>-0.048647519117366755</v>
      </c>
      <c r="P25" s="204"/>
      <c r="Q25" s="204"/>
    </row>
    <row r="26" spans="1:17" ht="12.75">
      <c r="A26" s="205" t="s">
        <v>287</v>
      </c>
      <c r="B26" s="206" t="s">
        <v>196</v>
      </c>
      <c r="C26" s="196">
        <f>C23</f>
        <v>5358.923</v>
      </c>
      <c r="D26" s="196">
        <f>C26*D24/100</f>
        <v>6484.296829999999</v>
      </c>
      <c r="E26" s="196">
        <f>D26*E24/100</f>
        <v>7048.4306542099985</v>
      </c>
      <c r="F26" s="196">
        <f>E26*F24/100</f>
        <v>7147.108683368939</v>
      </c>
      <c r="G26" s="196">
        <f>F26*G24/100</f>
        <v>7232.873987569366</v>
      </c>
      <c r="H26" s="196">
        <f>G26*H24/100</f>
        <v>7334.134223395338</v>
      </c>
      <c r="I26" s="188"/>
      <c r="J26" s="197"/>
      <c r="K26" s="190"/>
      <c r="L26" s="195"/>
      <c r="M26" s="192"/>
      <c r="N26" s="195"/>
      <c r="O26" s="192"/>
      <c r="Q26" s="158"/>
    </row>
    <row r="27" spans="1:17" ht="25.5">
      <c r="A27" s="208" t="s">
        <v>294</v>
      </c>
      <c r="B27" s="169" t="s">
        <v>196</v>
      </c>
      <c r="C27" s="191">
        <v>2293.247</v>
      </c>
      <c r="D27" s="191">
        <v>1661.676</v>
      </c>
      <c r="E27" s="187">
        <f>D27*E28*E29/10000</f>
        <v>1517.7482715840001</v>
      </c>
      <c r="F27" s="187">
        <f>E27*F28*F29/10000</f>
        <v>1595.8212426742812</v>
      </c>
      <c r="G27" s="187">
        <f>F27*G28*G29/10000</f>
        <v>1684.7499772435483</v>
      </c>
      <c r="H27" s="187">
        <f>G27*H28*H29/10000</f>
        <v>1811.7262135284398</v>
      </c>
      <c r="I27" s="188"/>
      <c r="J27" s="189"/>
      <c r="K27" s="190"/>
      <c r="L27" s="191">
        <v>2293.247</v>
      </c>
      <c r="M27" s="192">
        <f>L27-C27</f>
        <v>0</v>
      </c>
      <c r="N27" s="191">
        <v>1661.676</v>
      </c>
      <c r="O27" s="192">
        <f>N27-D27</f>
        <v>0</v>
      </c>
      <c r="Q27" s="158"/>
    </row>
    <row r="28" spans="1:17" ht="12.75">
      <c r="A28" s="197" t="s">
        <v>289</v>
      </c>
      <c r="B28" s="206" t="s">
        <v>290</v>
      </c>
      <c r="C28" s="195">
        <v>90.2</v>
      </c>
      <c r="D28" s="195">
        <v>68.8</v>
      </c>
      <c r="E28" s="195">
        <v>89.9</v>
      </c>
      <c r="F28" s="195">
        <v>101.1</v>
      </c>
      <c r="G28" s="195">
        <v>102.2</v>
      </c>
      <c r="H28" s="195">
        <v>103.8</v>
      </c>
      <c r="I28" s="188">
        <f>E28*F28*G28*H28/1000000</f>
        <v>96.4182171204</v>
      </c>
      <c r="J28" s="197"/>
      <c r="K28" s="190"/>
      <c r="L28" s="195">
        <v>90.2</v>
      </c>
      <c r="M28" s="198">
        <f>L28-C28</f>
        <v>0</v>
      </c>
      <c r="N28" s="195">
        <v>68.8</v>
      </c>
      <c r="O28" s="198">
        <f>N28-D28</f>
        <v>0</v>
      </c>
      <c r="Q28" s="158"/>
    </row>
    <row r="29" spans="1:17" ht="12.75">
      <c r="A29" s="199" t="s">
        <v>291</v>
      </c>
      <c r="B29" s="200" t="s">
        <v>290</v>
      </c>
      <c r="C29" s="201">
        <v>104.1</v>
      </c>
      <c r="D29" s="202">
        <f>D27/C27/D28*10000</f>
        <v>105.31908443294797</v>
      </c>
      <c r="E29" s="201">
        <v>101.6</v>
      </c>
      <c r="F29" s="201">
        <v>104</v>
      </c>
      <c r="G29" s="201">
        <v>103.3</v>
      </c>
      <c r="H29" s="201">
        <v>103.6</v>
      </c>
      <c r="I29" s="188"/>
      <c r="J29" s="197"/>
      <c r="K29" s="190"/>
      <c r="L29" s="201">
        <v>104.1</v>
      </c>
      <c r="M29" s="203">
        <f>L29-C29</f>
        <v>0</v>
      </c>
      <c r="N29" s="201">
        <v>105.3</v>
      </c>
      <c r="O29" s="203">
        <f>N29-D29</f>
        <v>-0.019084432947977348</v>
      </c>
      <c r="P29" s="204"/>
      <c r="Q29" s="204"/>
    </row>
    <row r="30" spans="1:17" ht="12.75">
      <c r="A30" s="205" t="s">
        <v>287</v>
      </c>
      <c r="B30" s="206" t="s">
        <v>196</v>
      </c>
      <c r="C30" s="196">
        <f>C27</f>
        <v>2293.247</v>
      </c>
      <c r="D30" s="196">
        <f>C30*D28/100</f>
        <v>1577.7539359999998</v>
      </c>
      <c r="E30" s="196">
        <f>D30*E28/100</f>
        <v>1418.400788464</v>
      </c>
      <c r="F30" s="196">
        <f>E30*F28/100</f>
        <v>1434.003197137104</v>
      </c>
      <c r="G30" s="196">
        <f>F30*G28/100</f>
        <v>1465.5512674741203</v>
      </c>
      <c r="H30" s="196">
        <f>G30*H28/100</f>
        <v>1521.242215638137</v>
      </c>
      <c r="I30" s="188"/>
      <c r="J30" s="197"/>
      <c r="K30" s="190"/>
      <c r="L30" s="195"/>
      <c r="M30" s="192"/>
      <c r="N30" s="195"/>
      <c r="O30" s="192"/>
      <c r="Q30" s="158"/>
    </row>
    <row r="31" spans="1:15" ht="51">
      <c r="A31" s="208" t="s">
        <v>295</v>
      </c>
      <c r="B31" s="169" t="s">
        <v>196</v>
      </c>
      <c r="C31" s="191">
        <v>5380.755</v>
      </c>
      <c r="D31" s="191">
        <v>5819.933</v>
      </c>
      <c r="E31" s="187">
        <f>D31*E32*E33/10000</f>
        <v>6090.583164232</v>
      </c>
      <c r="F31" s="187">
        <f>E31*F32*F33/10000</f>
        <v>6409.851533701042</v>
      </c>
      <c r="G31" s="187">
        <f>F31*G32*G33/10000</f>
        <v>6972.0083329096915</v>
      </c>
      <c r="H31" s="187">
        <f>G31*H32*H33/10000</f>
        <v>7477.946061603949</v>
      </c>
      <c r="I31" s="188"/>
      <c r="J31" s="189"/>
      <c r="K31" s="190"/>
      <c r="L31" s="191">
        <v>5380.755</v>
      </c>
      <c r="M31" s="192">
        <f>L31-C31</f>
        <v>0</v>
      </c>
      <c r="N31" s="191">
        <v>5819.933</v>
      </c>
      <c r="O31" s="192">
        <f>N31-D31</f>
        <v>0</v>
      </c>
    </row>
    <row r="32" spans="1:17" ht="12.75">
      <c r="A32" s="197" t="s">
        <v>289</v>
      </c>
      <c r="B32" s="206" t="s">
        <v>290</v>
      </c>
      <c r="C32" s="195">
        <v>88.7</v>
      </c>
      <c r="D32" s="195">
        <v>112.7</v>
      </c>
      <c r="E32" s="195">
        <v>101.8</v>
      </c>
      <c r="F32" s="195">
        <v>101</v>
      </c>
      <c r="G32" s="195">
        <v>100.9</v>
      </c>
      <c r="H32" s="195">
        <v>100.9</v>
      </c>
      <c r="I32" s="188">
        <f>E32*F32*G32*H32/1000000</f>
        <v>104.677052258</v>
      </c>
      <c r="J32" s="197"/>
      <c r="K32" s="190"/>
      <c r="L32" s="195">
        <v>88.7</v>
      </c>
      <c r="M32" s="198">
        <f>L32-C32</f>
        <v>0</v>
      </c>
      <c r="N32" s="195">
        <v>112.7</v>
      </c>
      <c r="O32" s="198">
        <f>N32-D32</f>
        <v>0</v>
      </c>
      <c r="Q32" s="158"/>
    </row>
    <row r="33" spans="1:17" ht="12.75">
      <c r="A33" s="199" t="s">
        <v>291</v>
      </c>
      <c r="B33" s="206" t="s">
        <v>290</v>
      </c>
      <c r="C33" s="201">
        <v>117.8</v>
      </c>
      <c r="D33" s="202">
        <f>D31/C31/D32*10000</f>
        <v>95.97339346805165</v>
      </c>
      <c r="E33" s="195">
        <v>102.8</v>
      </c>
      <c r="F33" s="195">
        <v>104.2</v>
      </c>
      <c r="G33" s="195">
        <v>107.8</v>
      </c>
      <c r="H33" s="195">
        <v>106.3</v>
      </c>
      <c r="I33" s="188"/>
      <c r="J33" s="197"/>
      <c r="K33" s="190"/>
      <c r="L33" s="201">
        <v>117.8</v>
      </c>
      <c r="M33" s="203">
        <f>L33-C33</f>
        <v>0</v>
      </c>
      <c r="N33" s="201">
        <v>96</v>
      </c>
      <c r="O33" s="203">
        <f>N33-D33</f>
        <v>0.026606531948345946</v>
      </c>
      <c r="P33" s="204"/>
      <c r="Q33" s="204"/>
    </row>
    <row r="34" spans="1:17" ht="12.75">
      <c r="A34" s="205" t="s">
        <v>287</v>
      </c>
      <c r="B34" s="206" t="s">
        <v>196</v>
      </c>
      <c r="C34" s="196">
        <f>C31</f>
        <v>5380.755</v>
      </c>
      <c r="D34" s="196">
        <f>C34*D32/100</f>
        <v>6064.110885000001</v>
      </c>
      <c r="E34" s="196">
        <f>D34*E32/100</f>
        <v>6173.264880930002</v>
      </c>
      <c r="F34" s="196">
        <f>E34*F32/100</f>
        <v>6234.997529739302</v>
      </c>
      <c r="G34" s="196">
        <f>F34*G32/100</f>
        <v>6291.112507506956</v>
      </c>
      <c r="H34" s="196">
        <f>G34*H32/100</f>
        <v>6347.732520074518</v>
      </c>
      <c r="I34" s="188"/>
      <c r="J34" s="197"/>
      <c r="K34" s="190"/>
      <c r="L34" s="195"/>
      <c r="M34" s="192"/>
      <c r="N34" s="195"/>
      <c r="O34" s="192"/>
      <c r="Q34" s="158"/>
    </row>
    <row r="35" spans="1:17" ht="51">
      <c r="A35" s="208" t="s">
        <v>296</v>
      </c>
      <c r="B35" s="169" t="s">
        <v>196</v>
      </c>
      <c r="C35" s="191">
        <v>293.56</v>
      </c>
      <c r="D35" s="191">
        <v>393.597</v>
      </c>
      <c r="E35" s="187">
        <f>D35*E36*E37/10000</f>
        <v>464.27757487200006</v>
      </c>
      <c r="F35" s="187">
        <f>E35*F36*F37/10000</f>
        <v>496.3554410750562</v>
      </c>
      <c r="G35" s="187">
        <f>F35*G36*G37/10000</f>
        <v>554.6742272687288</v>
      </c>
      <c r="H35" s="187">
        <f>G35*H36*H37/10000</f>
        <v>606.0869813942672</v>
      </c>
      <c r="I35" s="188"/>
      <c r="J35" s="189"/>
      <c r="K35" s="190"/>
      <c r="L35" s="191">
        <v>293.56</v>
      </c>
      <c r="M35" s="192">
        <f>L35-C35</f>
        <v>0</v>
      </c>
      <c r="N35" s="191">
        <v>393.597</v>
      </c>
      <c r="O35" s="192">
        <f>N35-D35</f>
        <v>0</v>
      </c>
      <c r="Q35" s="158"/>
    </row>
    <row r="36" spans="1:17" ht="12.75">
      <c r="A36" s="197" t="s">
        <v>289</v>
      </c>
      <c r="B36" s="206" t="s">
        <v>290</v>
      </c>
      <c r="C36" s="195">
        <v>113.6</v>
      </c>
      <c r="D36" s="195">
        <v>133.1</v>
      </c>
      <c r="E36" s="195">
        <v>114.3</v>
      </c>
      <c r="F36" s="195">
        <v>102.6</v>
      </c>
      <c r="G36" s="195">
        <v>102.9</v>
      </c>
      <c r="H36" s="195">
        <v>102.6</v>
      </c>
      <c r="I36" s="188">
        <f>E36*F36*G36*H36/1000000</f>
        <v>123.81017193719998</v>
      </c>
      <c r="J36" s="197"/>
      <c r="K36" s="190"/>
      <c r="L36" s="195">
        <v>113.6</v>
      </c>
      <c r="M36" s="198">
        <f>L36-C36</f>
        <v>0</v>
      </c>
      <c r="N36" s="195">
        <v>133.1</v>
      </c>
      <c r="O36" s="198">
        <f>N36-D36</f>
        <v>0</v>
      </c>
      <c r="Q36" s="158"/>
    </row>
    <row r="37" spans="1:17" ht="12.75">
      <c r="A37" s="199" t="s">
        <v>291</v>
      </c>
      <c r="B37" s="206" t="s">
        <v>290</v>
      </c>
      <c r="C37" s="201">
        <v>114</v>
      </c>
      <c r="D37" s="202">
        <f>D35/C35/D36*10000</f>
        <v>100.73417757543885</v>
      </c>
      <c r="E37" s="201">
        <v>103.2</v>
      </c>
      <c r="F37" s="201">
        <v>104.2</v>
      </c>
      <c r="G37" s="201">
        <v>108.6</v>
      </c>
      <c r="H37" s="201">
        <v>106.5</v>
      </c>
      <c r="I37" s="188"/>
      <c r="J37" s="197"/>
      <c r="K37" s="190"/>
      <c r="L37" s="201">
        <v>114</v>
      </c>
      <c r="M37" s="203">
        <f>L37-C37</f>
        <v>0</v>
      </c>
      <c r="N37" s="201">
        <v>100.7</v>
      </c>
      <c r="O37" s="203">
        <f>N37-D37</f>
        <v>-0.034177575438846475</v>
      </c>
      <c r="P37" s="204"/>
      <c r="Q37" s="204"/>
    </row>
    <row r="38" spans="1:17" ht="12.75">
      <c r="A38" s="205" t="s">
        <v>287</v>
      </c>
      <c r="B38" s="206" t="s">
        <v>196</v>
      </c>
      <c r="C38" s="196">
        <f>C35</f>
        <v>293.56</v>
      </c>
      <c r="D38" s="196">
        <f>C38*D36/100</f>
        <v>390.72835999999995</v>
      </c>
      <c r="E38" s="196">
        <f>D38*E36/100</f>
        <v>446.6025154799999</v>
      </c>
      <c r="F38" s="196">
        <f>E38*F36/100</f>
        <v>458.21418088247987</v>
      </c>
      <c r="G38" s="196">
        <f>F38*G36/100</f>
        <v>471.5023921280718</v>
      </c>
      <c r="H38" s="196">
        <f>G38*H36/100</f>
        <v>483.7614543234016</v>
      </c>
      <c r="I38" s="188"/>
      <c r="J38" s="197"/>
      <c r="K38" s="190"/>
      <c r="L38" s="195"/>
      <c r="M38" s="192"/>
      <c r="N38" s="195"/>
      <c r="O38" s="192"/>
      <c r="Q38" s="158"/>
    </row>
    <row r="39" spans="1:17" ht="25.5">
      <c r="A39" s="208" t="s">
        <v>297</v>
      </c>
      <c r="B39" s="169" t="s">
        <v>196</v>
      </c>
      <c r="C39" s="187">
        <f aca="true" t="shared" si="4" ref="C39:H39">C18-C31-C35</f>
        <v>1977.855</v>
      </c>
      <c r="D39" s="187">
        <f t="shared" si="4"/>
        <v>1689.1940000000002</v>
      </c>
      <c r="E39" s="187">
        <f t="shared" si="4"/>
        <v>1957.2113029359994</v>
      </c>
      <c r="F39" s="187">
        <f t="shared" si="4"/>
        <v>2093.9173204832327</v>
      </c>
      <c r="G39" s="187">
        <f t="shared" si="4"/>
        <v>2295.6334095537786</v>
      </c>
      <c r="H39" s="187">
        <f t="shared" si="4"/>
        <v>2532.0350453114106</v>
      </c>
      <c r="I39" s="188"/>
      <c r="J39" s="189"/>
      <c r="K39" s="190"/>
      <c r="L39" s="191">
        <v>1977.855</v>
      </c>
      <c r="M39" s="192">
        <f>L39-C39</f>
        <v>0</v>
      </c>
      <c r="N39" s="191">
        <v>1689.194</v>
      </c>
      <c r="O39" s="192">
        <f>N39-D39</f>
        <v>0</v>
      </c>
      <c r="Q39" s="158"/>
    </row>
    <row r="40" spans="1:17" ht="12.75">
      <c r="A40" s="197" t="s">
        <v>289</v>
      </c>
      <c r="B40" s="206" t="s">
        <v>290</v>
      </c>
      <c r="C40" s="195">
        <v>90.1</v>
      </c>
      <c r="D40" s="196">
        <f>D42*100/C42</f>
        <v>81.26033106572515</v>
      </c>
      <c r="E40" s="196">
        <f>E42*100/D42</f>
        <v>114.91729757604183</v>
      </c>
      <c r="F40" s="196">
        <f>F42*100/E42</f>
        <v>102.21640067672512</v>
      </c>
      <c r="G40" s="196">
        <f>G42*100/F42</f>
        <v>102.53774994506914</v>
      </c>
      <c r="H40" s="196">
        <f>H42*100/G42</f>
        <v>104.54962486284005</v>
      </c>
      <c r="I40" s="188">
        <f>E40*F40*G40*H40/1000000</f>
        <v>125.92508442051896</v>
      </c>
      <c r="J40" s="197"/>
      <c r="K40" s="190"/>
      <c r="L40" s="195">
        <v>90.1</v>
      </c>
      <c r="M40" s="198">
        <f>L40-C40</f>
        <v>0</v>
      </c>
      <c r="N40" s="195">
        <v>79.7</v>
      </c>
      <c r="O40" s="198">
        <f>N40-D40</f>
        <v>-1.5603310657251512</v>
      </c>
      <c r="Q40" s="158"/>
    </row>
    <row r="41" spans="1:17" ht="12.75">
      <c r="A41" s="199" t="s">
        <v>291</v>
      </c>
      <c r="B41" s="206" t="s">
        <v>290</v>
      </c>
      <c r="C41" s="195">
        <v>101.7</v>
      </c>
      <c r="D41" s="202">
        <f>D39/C39/D40*10000</f>
        <v>105.1009140943062</v>
      </c>
      <c r="E41" s="202">
        <f>E39/D39/E40*10000</f>
        <v>100.82605629420041</v>
      </c>
      <c r="F41" s="202">
        <f>F39/E39/F40*10000</f>
        <v>104.66494028180423</v>
      </c>
      <c r="G41" s="202">
        <f>G39/F39/G40*10000</f>
        <v>106.92006746707786</v>
      </c>
      <c r="H41" s="202">
        <f>H39/G39/H40*10000</f>
        <v>105.49811426445815</v>
      </c>
      <c r="I41" s="188"/>
      <c r="J41" s="197"/>
      <c r="K41" s="190"/>
      <c r="L41" s="201">
        <v>101.7</v>
      </c>
      <c r="M41" s="203">
        <f>L41-C41</f>
        <v>0</v>
      </c>
      <c r="N41" s="201">
        <v>107.1</v>
      </c>
      <c r="O41" s="203">
        <f>N41-D41</f>
        <v>1.9990859056937893</v>
      </c>
      <c r="P41" s="209"/>
      <c r="Q41" s="209"/>
    </row>
    <row r="42" spans="1:17" ht="12.75">
      <c r="A42" s="205" t="s">
        <v>287</v>
      </c>
      <c r="B42" s="206" t="s">
        <v>196</v>
      </c>
      <c r="C42" s="196">
        <f aca="true" t="shared" si="5" ref="C42:H42">C21-C34-C38</f>
        <v>1977.855</v>
      </c>
      <c r="D42" s="196">
        <f t="shared" si="5"/>
        <v>1607.2115209999984</v>
      </c>
      <c r="E42" s="196">
        <f t="shared" si="5"/>
        <v>1846.9640462639964</v>
      </c>
      <c r="F42" s="196">
        <f t="shared" si="5"/>
        <v>1887.9001698842612</v>
      </c>
      <c r="G42" s="196">
        <f t="shared" si="5"/>
        <v>1935.8103554084591</v>
      </c>
      <c r="H42" s="196">
        <f t="shared" si="5"/>
        <v>2023.8824646355547</v>
      </c>
      <c r="I42" s="188"/>
      <c r="J42" s="197"/>
      <c r="K42" s="190"/>
      <c r="L42" s="195"/>
      <c r="M42" s="192"/>
      <c r="N42" s="195"/>
      <c r="O42" s="192"/>
      <c r="Q42" s="158"/>
    </row>
    <row r="43" spans="1:17" ht="38.25">
      <c r="A43" s="169" t="s">
        <v>298</v>
      </c>
      <c r="B43" s="206"/>
      <c r="C43" s="196"/>
      <c r="D43" s="196"/>
      <c r="E43" s="196"/>
      <c r="F43" s="196"/>
      <c r="G43" s="196"/>
      <c r="H43" s="196"/>
      <c r="I43" s="188"/>
      <c r="J43" s="197"/>
      <c r="K43" s="190"/>
      <c r="L43" s="195"/>
      <c r="M43" s="192"/>
      <c r="N43" s="195"/>
      <c r="O43" s="192"/>
      <c r="Q43" s="158"/>
    </row>
    <row r="44" spans="1:17" ht="25.5">
      <c r="A44" s="185" t="s">
        <v>299</v>
      </c>
      <c r="B44" s="186" t="s">
        <v>300</v>
      </c>
      <c r="C44" s="191">
        <v>331.7</v>
      </c>
      <c r="D44" s="191">
        <v>352.8</v>
      </c>
      <c r="E44" s="187">
        <f>ROUND(E46+E47+E48,1)</f>
        <v>383.9</v>
      </c>
      <c r="F44" s="187">
        <f>ROUND(F46+F47+F48,1)</f>
        <v>385.3</v>
      </c>
      <c r="G44" s="187">
        <f>ROUND(G46+G47+G48,1)</f>
        <v>386.4</v>
      </c>
      <c r="H44" s="187">
        <f>ROUND(H46+H47+H48,1)</f>
        <v>387.6</v>
      </c>
      <c r="I44" s="188">
        <f>H44/D44*100</f>
        <v>109.8639455782313</v>
      </c>
      <c r="J44" s="189"/>
      <c r="K44" s="190"/>
      <c r="L44" s="191">
        <v>331.7</v>
      </c>
      <c r="M44" s="192">
        <f>L44-C44</f>
        <v>0</v>
      </c>
      <c r="N44" s="191">
        <v>352.8</v>
      </c>
      <c r="O44" s="192">
        <f>N44-D44</f>
        <v>0</v>
      </c>
      <c r="P44" s="161"/>
      <c r="Q44" s="161"/>
    </row>
    <row r="45" spans="1:17" ht="12.75">
      <c r="A45" s="210" t="s">
        <v>301</v>
      </c>
      <c r="B45" s="200" t="s">
        <v>302</v>
      </c>
      <c r="C45" s="196" t="s">
        <v>303</v>
      </c>
      <c r="D45" s="202">
        <f>D44/C44*100</f>
        <v>106.36116973168525</v>
      </c>
      <c r="E45" s="202">
        <f>E44/D44*100</f>
        <v>108.81519274376417</v>
      </c>
      <c r="F45" s="202">
        <f>F44/E44*100</f>
        <v>100.36467830164106</v>
      </c>
      <c r="G45" s="202">
        <f>G44/F44*100</f>
        <v>100.28549182455228</v>
      </c>
      <c r="H45" s="202">
        <f>H44/G44*100</f>
        <v>100.3105590062112</v>
      </c>
      <c r="I45" s="188"/>
      <c r="J45" s="197"/>
      <c r="K45" s="190"/>
      <c r="L45" s="195"/>
      <c r="M45" s="192"/>
      <c r="N45" s="201"/>
      <c r="O45" s="192"/>
      <c r="P45" s="204"/>
      <c r="Q45" s="204"/>
    </row>
    <row r="46" spans="1:17" ht="12.75">
      <c r="A46" s="211" t="s">
        <v>304</v>
      </c>
      <c r="B46" s="206"/>
      <c r="C46" s="195">
        <v>316.2</v>
      </c>
      <c r="D46" s="195">
        <v>323.3</v>
      </c>
      <c r="E46" s="195">
        <v>352</v>
      </c>
      <c r="F46" s="195">
        <v>353</v>
      </c>
      <c r="G46" s="195">
        <v>354</v>
      </c>
      <c r="H46" s="195">
        <v>355</v>
      </c>
      <c r="I46" s="188"/>
      <c r="J46" s="189"/>
      <c r="K46" s="190"/>
      <c r="L46" s="195">
        <v>316.2</v>
      </c>
      <c r="M46" s="198">
        <f>L46-C46</f>
        <v>0</v>
      </c>
      <c r="N46" s="195">
        <v>323.3</v>
      </c>
      <c r="O46" s="198">
        <f>N46-D46</f>
        <v>0</v>
      </c>
      <c r="Q46" s="158"/>
    </row>
    <row r="47" spans="1:17" ht="12.75">
      <c r="A47" s="211" t="s">
        <v>305</v>
      </c>
      <c r="B47" s="206"/>
      <c r="C47" s="195">
        <v>15.1</v>
      </c>
      <c r="D47" s="195">
        <v>28.6</v>
      </c>
      <c r="E47" s="195">
        <v>31.1</v>
      </c>
      <c r="F47" s="195">
        <v>31.5</v>
      </c>
      <c r="G47" s="195">
        <v>31.6</v>
      </c>
      <c r="H47" s="195">
        <v>31.8</v>
      </c>
      <c r="I47" s="188"/>
      <c r="J47" s="189"/>
      <c r="K47" s="190"/>
      <c r="L47" s="195">
        <v>15.1</v>
      </c>
      <c r="M47" s="198">
        <f>L47-C47</f>
        <v>0</v>
      </c>
      <c r="N47" s="195">
        <v>28.6</v>
      </c>
      <c r="O47" s="198">
        <f>N47-D47</f>
        <v>0</v>
      </c>
      <c r="Q47" s="158"/>
    </row>
    <row r="48" spans="1:17" ht="12.75">
      <c r="A48" s="211" t="s">
        <v>306</v>
      </c>
      <c r="B48" s="206"/>
      <c r="C48" s="195">
        <v>0.4</v>
      </c>
      <c r="D48" s="195">
        <v>0.9</v>
      </c>
      <c r="E48" s="195">
        <v>0.8</v>
      </c>
      <c r="F48" s="195">
        <v>0.8</v>
      </c>
      <c r="G48" s="195">
        <v>0.8</v>
      </c>
      <c r="H48" s="195">
        <v>0.8</v>
      </c>
      <c r="I48" s="188"/>
      <c r="J48" s="189"/>
      <c r="K48" s="190"/>
      <c r="L48" s="195">
        <v>0.4</v>
      </c>
      <c r="M48" s="198">
        <f>L48-C48</f>
        <v>0</v>
      </c>
      <c r="N48" s="195">
        <v>0.9</v>
      </c>
      <c r="O48" s="198">
        <f>N48-D48</f>
        <v>0</v>
      </c>
      <c r="Q48" s="158"/>
    </row>
    <row r="49" spans="1:17" ht="12.75">
      <c r="A49" s="212" t="s">
        <v>307</v>
      </c>
      <c r="B49" s="169" t="s">
        <v>300</v>
      </c>
      <c r="C49" s="191">
        <v>287.7</v>
      </c>
      <c r="D49" s="191">
        <v>259.3</v>
      </c>
      <c r="E49" s="187">
        <f>ROUND(E51+E52+E53,1)</f>
        <v>289</v>
      </c>
      <c r="F49" s="187">
        <f>ROUND(F51+F52+F53,1)</f>
        <v>293.3</v>
      </c>
      <c r="G49" s="187">
        <f>ROUND(G51+G52+G53,1)</f>
        <v>299.2</v>
      </c>
      <c r="H49" s="187">
        <f>ROUND(H51+H52+H53,1)</f>
        <v>304.9</v>
      </c>
      <c r="I49" s="188">
        <f>H49/D49*100</f>
        <v>117.58580794446584</v>
      </c>
      <c r="J49" s="189"/>
      <c r="K49" s="190"/>
      <c r="L49" s="191">
        <v>287.7</v>
      </c>
      <c r="M49" s="192">
        <f>L49-C49</f>
        <v>0</v>
      </c>
      <c r="N49" s="191">
        <v>259.3</v>
      </c>
      <c r="O49" s="192">
        <f>N49-D49</f>
        <v>0</v>
      </c>
      <c r="P49" s="161"/>
      <c r="Q49" s="161"/>
    </row>
    <row r="50" spans="1:17" ht="12.75">
      <c r="A50" s="213" t="s">
        <v>301</v>
      </c>
      <c r="B50" s="200" t="s">
        <v>302</v>
      </c>
      <c r="C50" s="196" t="s">
        <v>303</v>
      </c>
      <c r="D50" s="202">
        <f>D49/C49*100</f>
        <v>90.12860618700036</v>
      </c>
      <c r="E50" s="202">
        <f>E49/D49*100</f>
        <v>111.45391438488237</v>
      </c>
      <c r="F50" s="202">
        <f>F49/E49*100</f>
        <v>101.48788927335642</v>
      </c>
      <c r="G50" s="202">
        <f>G49/F49*100</f>
        <v>102.01159222638935</v>
      </c>
      <c r="H50" s="202">
        <f>H49/G49*100</f>
        <v>101.90508021390374</v>
      </c>
      <c r="I50" s="188"/>
      <c r="J50" s="197"/>
      <c r="K50" s="190"/>
      <c r="L50" s="195"/>
      <c r="M50" s="192"/>
      <c r="N50" s="201"/>
      <c r="O50" s="192"/>
      <c r="P50" s="204"/>
      <c r="Q50" s="204"/>
    </row>
    <row r="51" spans="1:17" ht="12.75">
      <c r="A51" s="214" t="s">
        <v>304</v>
      </c>
      <c r="B51" s="206"/>
      <c r="C51" s="195">
        <v>279.1</v>
      </c>
      <c r="D51" s="195">
        <v>251.8</v>
      </c>
      <c r="E51" s="195">
        <v>279.8</v>
      </c>
      <c r="F51" s="195">
        <v>284</v>
      </c>
      <c r="G51" s="195">
        <v>289.8</v>
      </c>
      <c r="H51" s="195">
        <v>295.4</v>
      </c>
      <c r="I51" s="188"/>
      <c r="J51" s="189"/>
      <c r="K51" s="190"/>
      <c r="L51" s="195">
        <v>279.1</v>
      </c>
      <c r="M51" s="198">
        <f>L51-C51</f>
        <v>0</v>
      </c>
      <c r="N51" s="195">
        <v>251.8</v>
      </c>
      <c r="O51" s="198">
        <f>N51-D51</f>
        <v>0</v>
      </c>
      <c r="Q51" s="158"/>
    </row>
    <row r="52" spans="1:17" ht="12.75">
      <c r="A52" s="214" t="s">
        <v>305</v>
      </c>
      <c r="B52" s="206"/>
      <c r="C52" s="195">
        <v>8.6</v>
      </c>
      <c r="D52" s="195">
        <v>7.5</v>
      </c>
      <c r="E52" s="195">
        <v>9.2</v>
      </c>
      <c r="F52" s="195">
        <v>9.3</v>
      </c>
      <c r="G52" s="195">
        <v>9.4</v>
      </c>
      <c r="H52" s="195">
        <v>9.5</v>
      </c>
      <c r="I52" s="188"/>
      <c r="J52" s="189"/>
      <c r="K52" s="190"/>
      <c r="L52" s="195">
        <v>8.6</v>
      </c>
      <c r="M52" s="198">
        <f>L52-C52</f>
        <v>0</v>
      </c>
      <c r="N52" s="195">
        <v>7.5</v>
      </c>
      <c r="O52" s="198">
        <f>N52-D52</f>
        <v>0</v>
      </c>
      <c r="Q52" s="158"/>
    </row>
    <row r="53" spans="1:17" ht="12.75">
      <c r="A53" s="214" t="s">
        <v>306</v>
      </c>
      <c r="B53" s="206"/>
      <c r="C53" s="195">
        <v>0</v>
      </c>
      <c r="D53" s="195">
        <v>0</v>
      </c>
      <c r="E53" s="195">
        <v>0</v>
      </c>
      <c r="F53" s="195">
        <v>0</v>
      </c>
      <c r="G53" s="195">
        <v>0</v>
      </c>
      <c r="H53" s="195">
        <v>0</v>
      </c>
      <c r="I53" s="188"/>
      <c r="J53" s="189"/>
      <c r="K53" s="190"/>
      <c r="L53" s="195">
        <v>0</v>
      </c>
      <c r="M53" s="198">
        <f>L53-C53</f>
        <v>0</v>
      </c>
      <c r="N53" s="195">
        <v>0</v>
      </c>
      <c r="O53" s="198">
        <f>N53-D53</f>
        <v>0</v>
      </c>
      <c r="Q53" s="158"/>
    </row>
    <row r="54" spans="1:17" ht="12.75">
      <c r="A54" s="185" t="s">
        <v>308</v>
      </c>
      <c r="B54" s="186" t="s">
        <v>300</v>
      </c>
      <c r="C54" s="191">
        <v>0.1</v>
      </c>
      <c r="D54" s="191">
        <v>0</v>
      </c>
      <c r="E54" s="187">
        <f>ROUND(E56+E57+E58,1)</f>
        <v>0</v>
      </c>
      <c r="F54" s="187">
        <f>ROUND(F56+F57+F58,1)</f>
        <v>0</v>
      </c>
      <c r="G54" s="187">
        <f>ROUND(G56+G57+G58,1)</f>
        <v>0</v>
      </c>
      <c r="H54" s="187">
        <f>ROUND(H56+H57+H58,1)</f>
        <v>0</v>
      </c>
      <c r="I54" s="188" t="e">
        <f>H54/D54*100</f>
        <v>#DIV/0!</v>
      </c>
      <c r="J54" s="189"/>
      <c r="K54" s="190"/>
      <c r="L54" s="191">
        <v>0.1</v>
      </c>
      <c r="M54" s="192">
        <f>L54-C54</f>
        <v>0</v>
      </c>
      <c r="N54" s="191">
        <v>0</v>
      </c>
      <c r="O54" s="192">
        <f>N54-D54</f>
        <v>0</v>
      </c>
      <c r="P54" s="161"/>
      <c r="Q54" s="161"/>
    </row>
    <row r="55" spans="1:17" ht="12.75">
      <c r="A55" s="210" t="s">
        <v>301</v>
      </c>
      <c r="B55" s="200" t="s">
        <v>302</v>
      </c>
      <c r="C55" s="196" t="s">
        <v>303</v>
      </c>
      <c r="D55" s="202">
        <f>D54/C54*100</f>
        <v>0</v>
      </c>
      <c r="E55" s="202" t="e">
        <f>E54/D54*100</f>
        <v>#DIV/0!</v>
      </c>
      <c r="F55" s="202" t="e">
        <f>F54/E54*100</f>
        <v>#DIV/0!</v>
      </c>
      <c r="G55" s="202" t="e">
        <f>G54/F54*100</f>
        <v>#DIV/0!</v>
      </c>
      <c r="H55" s="202" t="e">
        <f>H54/G54*100</f>
        <v>#DIV/0!</v>
      </c>
      <c r="I55" s="188"/>
      <c r="J55" s="197"/>
      <c r="K55" s="190"/>
      <c r="L55" s="195"/>
      <c r="M55" s="192"/>
      <c r="N55" s="201"/>
      <c r="O55" s="192"/>
      <c r="P55" s="204"/>
      <c r="Q55" s="204"/>
    </row>
    <row r="56" spans="1:17" ht="12.75">
      <c r="A56" s="211" t="s">
        <v>304</v>
      </c>
      <c r="B56" s="206"/>
      <c r="C56" s="195">
        <v>0.1</v>
      </c>
      <c r="D56" s="195">
        <v>0</v>
      </c>
      <c r="E56" s="195">
        <v>0</v>
      </c>
      <c r="F56" s="195">
        <v>0</v>
      </c>
      <c r="G56" s="195">
        <v>0</v>
      </c>
      <c r="H56" s="195">
        <v>0</v>
      </c>
      <c r="I56" s="188"/>
      <c r="J56" s="189"/>
      <c r="K56" s="190"/>
      <c r="L56" s="195">
        <v>0.1</v>
      </c>
      <c r="M56" s="198">
        <f>L56-C56</f>
        <v>0</v>
      </c>
      <c r="N56" s="195">
        <v>0</v>
      </c>
      <c r="O56" s="198">
        <f>N56-D56</f>
        <v>0</v>
      </c>
      <c r="Q56" s="158"/>
    </row>
    <row r="57" spans="1:17" ht="12.75">
      <c r="A57" s="211" t="s">
        <v>305</v>
      </c>
      <c r="B57" s="206"/>
      <c r="C57" s="195">
        <v>0</v>
      </c>
      <c r="D57" s="195">
        <v>0</v>
      </c>
      <c r="E57" s="195">
        <v>0</v>
      </c>
      <c r="F57" s="195">
        <v>0</v>
      </c>
      <c r="G57" s="195">
        <v>0</v>
      </c>
      <c r="H57" s="195">
        <v>0</v>
      </c>
      <c r="I57" s="188"/>
      <c r="J57" s="189"/>
      <c r="K57" s="190"/>
      <c r="L57" s="195">
        <v>0</v>
      </c>
      <c r="M57" s="198">
        <f>L57-C57</f>
        <v>0</v>
      </c>
      <c r="N57" s="195">
        <v>0</v>
      </c>
      <c r="O57" s="198">
        <f>N57-D57</f>
        <v>0</v>
      </c>
      <c r="Q57" s="158"/>
    </row>
    <row r="58" spans="1:17" ht="12.75">
      <c r="A58" s="211" t="s">
        <v>306</v>
      </c>
      <c r="B58" s="206"/>
      <c r="C58" s="195">
        <v>0</v>
      </c>
      <c r="D58" s="195">
        <v>0</v>
      </c>
      <c r="E58" s="195">
        <v>0</v>
      </c>
      <c r="F58" s="195">
        <v>0</v>
      </c>
      <c r="G58" s="195">
        <v>0</v>
      </c>
      <c r="H58" s="195">
        <v>0</v>
      </c>
      <c r="I58" s="188"/>
      <c r="J58" s="189"/>
      <c r="K58" s="190"/>
      <c r="L58" s="195">
        <v>0</v>
      </c>
      <c r="M58" s="198">
        <f>L58-C58</f>
        <v>0</v>
      </c>
      <c r="N58" s="195">
        <v>0</v>
      </c>
      <c r="O58" s="198">
        <f>N58-D58</f>
        <v>0</v>
      </c>
      <c r="Q58" s="158"/>
    </row>
    <row r="59" spans="1:17" ht="12.75">
      <c r="A59" s="208" t="s">
        <v>309</v>
      </c>
      <c r="B59" s="169" t="s">
        <v>300</v>
      </c>
      <c r="C59" s="191">
        <v>36.3</v>
      </c>
      <c r="D59" s="191">
        <v>46.7</v>
      </c>
      <c r="E59" s="187">
        <f>ROUND(E61+E62+E63,1)</f>
        <v>50.6</v>
      </c>
      <c r="F59" s="187">
        <f>ROUND(F61+F62+F63,1)</f>
        <v>51.9</v>
      </c>
      <c r="G59" s="187">
        <f>ROUND(G61+G62+G63,1)</f>
        <v>53.5</v>
      </c>
      <c r="H59" s="187">
        <f>ROUND(H61+H62+H63,1)</f>
        <v>54.9</v>
      </c>
      <c r="I59" s="188">
        <f>H59/D59*100</f>
        <v>117.55888650963597</v>
      </c>
      <c r="J59" s="189"/>
      <c r="K59" s="190"/>
      <c r="L59" s="191">
        <v>36.3</v>
      </c>
      <c r="M59" s="192">
        <f>L59-C59</f>
        <v>0</v>
      </c>
      <c r="N59" s="191">
        <v>46.7</v>
      </c>
      <c r="O59" s="192">
        <f>N59-D59</f>
        <v>0</v>
      </c>
      <c r="P59" s="161"/>
      <c r="Q59" s="161"/>
    </row>
    <row r="60" spans="1:17" ht="12.75">
      <c r="A60" s="210" t="s">
        <v>301</v>
      </c>
      <c r="B60" s="200" t="s">
        <v>302</v>
      </c>
      <c r="C60" s="196" t="s">
        <v>303</v>
      </c>
      <c r="D60" s="202">
        <f>D59/C59*100</f>
        <v>128.65013774104685</v>
      </c>
      <c r="E60" s="202">
        <f>E59/D59*100</f>
        <v>108.35117773019272</v>
      </c>
      <c r="F60" s="202">
        <f>F59/E59*100</f>
        <v>102.5691699604743</v>
      </c>
      <c r="G60" s="202">
        <f>G59/F59*100</f>
        <v>103.08285163776493</v>
      </c>
      <c r="H60" s="202">
        <f>H59/G59*100</f>
        <v>102.61682242990653</v>
      </c>
      <c r="I60" s="188"/>
      <c r="J60" s="197"/>
      <c r="K60" s="190"/>
      <c r="L60" s="195"/>
      <c r="M60" s="192"/>
      <c r="N60" s="201"/>
      <c r="O60" s="192"/>
      <c r="P60" s="204"/>
      <c r="Q60" s="204"/>
    </row>
    <row r="61" spans="1:17" ht="12.75">
      <c r="A61" s="211" t="s">
        <v>304</v>
      </c>
      <c r="B61" s="206"/>
      <c r="C61" s="195">
        <v>30.4</v>
      </c>
      <c r="D61" s="195">
        <v>41.1</v>
      </c>
      <c r="E61" s="195">
        <v>45.6</v>
      </c>
      <c r="F61" s="195">
        <v>46.8</v>
      </c>
      <c r="G61" s="195">
        <v>48.4</v>
      </c>
      <c r="H61" s="195">
        <v>49.7</v>
      </c>
      <c r="I61" s="188"/>
      <c r="J61" s="189"/>
      <c r="K61" s="190"/>
      <c r="L61" s="195">
        <v>30.4</v>
      </c>
      <c r="M61" s="198">
        <f>L61-C61</f>
        <v>0</v>
      </c>
      <c r="N61" s="195">
        <v>41.1</v>
      </c>
      <c r="O61" s="198">
        <f>N61-D61</f>
        <v>0</v>
      </c>
      <c r="Q61" s="158"/>
    </row>
    <row r="62" spans="1:17" ht="12.75">
      <c r="A62" s="211" t="s">
        <v>305</v>
      </c>
      <c r="B62" s="206"/>
      <c r="C62" s="195">
        <v>5.8</v>
      </c>
      <c r="D62" s="195">
        <v>5.5</v>
      </c>
      <c r="E62" s="195">
        <v>5</v>
      </c>
      <c r="F62" s="195">
        <v>5.1</v>
      </c>
      <c r="G62" s="195">
        <v>5.1</v>
      </c>
      <c r="H62" s="195">
        <v>5.2</v>
      </c>
      <c r="I62" s="188"/>
      <c r="J62" s="189"/>
      <c r="K62" s="190"/>
      <c r="L62" s="195">
        <v>5.8</v>
      </c>
      <c r="M62" s="198">
        <f>L62-C62</f>
        <v>0</v>
      </c>
      <c r="N62" s="195">
        <v>5.5</v>
      </c>
      <c r="O62" s="198">
        <f>N62-D62</f>
        <v>0</v>
      </c>
      <c r="Q62" s="158"/>
    </row>
    <row r="63" spans="1:17" ht="12.75">
      <c r="A63" s="211" t="s">
        <v>306</v>
      </c>
      <c r="B63" s="206"/>
      <c r="C63" s="195">
        <v>0</v>
      </c>
      <c r="D63" s="195">
        <v>0.1</v>
      </c>
      <c r="E63" s="195">
        <v>0</v>
      </c>
      <c r="F63" s="195">
        <v>0</v>
      </c>
      <c r="G63" s="195">
        <v>0</v>
      </c>
      <c r="H63" s="195">
        <v>0</v>
      </c>
      <c r="I63" s="188"/>
      <c r="J63" s="189"/>
      <c r="K63" s="190"/>
      <c r="L63" s="195">
        <v>0</v>
      </c>
      <c r="M63" s="198">
        <f>L63-C63</f>
        <v>0</v>
      </c>
      <c r="N63" s="195">
        <v>0.1</v>
      </c>
      <c r="O63" s="198">
        <f>N63-D63</f>
        <v>0</v>
      </c>
      <c r="Q63" s="158"/>
    </row>
    <row r="64" spans="1:17" ht="25.5">
      <c r="A64" s="215" t="s">
        <v>310</v>
      </c>
      <c r="B64" s="186" t="s">
        <v>300</v>
      </c>
      <c r="C64" s="191">
        <v>6.7</v>
      </c>
      <c r="D64" s="191">
        <v>3.7</v>
      </c>
      <c r="E64" s="187">
        <f>ROUND(E66+E67+E68,1)</f>
        <v>2.8</v>
      </c>
      <c r="F64" s="187">
        <f>ROUND(F66+F67+F68,1)</f>
        <v>3.1</v>
      </c>
      <c r="G64" s="187">
        <f>ROUND(G66+G67+G68,1)</f>
        <v>3.4</v>
      </c>
      <c r="H64" s="187">
        <f>ROUND(H66+H67+H68,1)</f>
        <v>3.7</v>
      </c>
      <c r="I64" s="188">
        <f>H64/D64*100</f>
        <v>100</v>
      </c>
      <c r="J64" s="189"/>
      <c r="K64" s="190"/>
      <c r="L64" s="191">
        <v>6.7</v>
      </c>
      <c r="M64" s="192">
        <f>L64-C64</f>
        <v>0</v>
      </c>
      <c r="N64" s="191">
        <v>3.7</v>
      </c>
      <c r="O64" s="192">
        <f>N64-D64</f>
        <v>0</v>
      </c>
      <c r="P64" s="161"/>
      <c r="Q64" s="161"/>
    </row>
    <row r="65" spans="1:17" ht="12.75">
      <c r="A65" s="213" t="s">
        <v>301</v>
      </c>
      <c r="B65" s="200" t="s">
        <v>302</v>
      </c>
      <c r="C65" s="196" t="s">
        <v>303</v>
      </c>
      <c r="D65" s="202">
        <f>D64/C64*100</f>
        <v>55.223880597014926</v>
      </c>
      <c r="E65" s="202">
        <f>E64/D64*100</f>
        <v>75.67567567567566</v>
      </c>
      <c r="F65" s="202">
        <f>F64/E64*100</f>
        <v>110.71428571428572</v>
      </c>
      <c r="G65" s="202">
        <f>G64/F64*100</f>
        <v>109.6774193548387</v>
      </c>
      <c r="H65" s="202">
        <f>H64/G64*100</f>
        <v>108.82352941176472</v>
      </c>
      <c r="I65" s="188"/>
      <c r="J65" s="197"/>
      <c r="K65" s="190"/>
      <c r="L65" s="195"/>
      <c r="M65" s="192"/>
      <c r="N65" s="201"/>
      <c r="O65" s="192"/>
      <c r="P65" s="204"/>
      <c r="Q65" s="204"/>
    </row>
    <row r="66" spans="1:17" ht="12.75">
      <c r="A66" s="214" t="s">
        <v>304</v>
      </c>
      <c r="B66" s="206"/>
      <c r="C66" s="195">
        <v>3.9</v>
      </c>
      <c r="D66" s="195">
        <v>2.6</v>
      </c>
      <c r="E66" s="195">
        <v>2.2</v>
      </c>
      <c r="F66" s="195">
        <v>2.3</v>
      </c>
      <c r="G66" s="195">
        <v>2.4</v>
      </c>
      <c r="H66" s="195">
        <v>2.5</v>
      </c>
      <c r="I66" s="188"/>
      <c r="J66" s="189"/>
      <c r="K66" s="190"/>
      <c r="L66" s="195">
        <v>3.9</v>
      </c>
      <c r="M66" s="198">
        <f>L66-C66</f>
        <v>0</v>
      </c>
      <c r="N66" s="195">
        <v>2.6</v>
      </c>
      <c r="O66" s="198">
        <f>N66-D66</f>
        <v>0</v>
      </c>
      <c r="Q66" s="158"/>
    </row>
    <row r="67" spans="1:17" ht="12.75">
      <c r="A67" s="214" t="s">
        <v>305</v>
      </c>
      <c r="B67" s="206"/>
      <c r="C67" s="195">
        <v>2.8</v>
      </c>
      <c r="D67" s="195">
        <v>1.1</v>
      </c>
      <c r="E67" s="195">
        <v>0.6</v>
      </c>
      <c r="F67" s="195">
        <v>0.8</v>
      </c>
      <c r="G67" s="195">
        <v>1</v>
      </c>
      <c r="H67" s="195">
        <v>1.2</v>
      </c>
      <c r="I67" s="188"/>
      <c r="J67" s="189"/>
      <c r="K67" s="190"/>
      <c r="L67" s="195">
        <v>2.8</v>
      </c>
      <c r="M67" s="198">
        <f>L67-C67</f>
        <v>0</v>
      </c>
      <c r="N67" s="195">
        <v>1.1</v>
      </c>
      <c r="O67" s="198">
        <f>N67-D67</f>
        <v>0</v>
      </c>
      <c r="Q67" s="158"/>
    </row>
    <row r="68" spans="1:17" ht="12.75">
      <c r="A68" s="214" t="s">
        <v>306</v>
      </c>
      <c r="B68" s="206"/>
      <c r="C68" s="195">
        <v>0</v>
      </c>
      <c r="D68" s="195">
        <v>0</v>
      </c>
      <c r="E68" s="195">
        <v>0</v>
      </c>
      <c r="F68" s="195">
        <v>0</v>
      </c>
      <c r="G68" s="195">
        <v>0</v>
      </c>
      <c r="H68" s="195">
        <v>0</v>
      </c>
      <c r="I68" s="188"/>
      <c r="J68" s="189"/>
      <c r="K68" s="190"/>
      <c r="L68" s="195">
        <v>0</v>
      </c>
      <c r="M68" s="198">
        <f>L68-C68</f>
        <v>0</v>
      </c>
      <c r="N68" s="195">
        <v>0.1</v>
      </c>
      <c r="O68" s="198">
        <f>N68-D68</f>
        <v>0.1</v>
      </c>
      <c r="Q68" s="158"/>
    </row>
    <row r="69" spans="1:17" ht="12.75">
      <c r="A69" s="212" t="s">
        <v>311</v>
      </c>
      <c r="B69" s="169" t="s">
        <v>300</v>
      </c>
      <c r="C69" s="191">
        <v>28.4</v>
      </c>
      <c r="D69" s="191">
        <v>41.4</v>
      </c>
      <c r="E69" s="187">
        <f>ROUND(E71+E72+E73,1)</f>
        <v>46.2</v>
      </c>
      <c r="F69" s="187">
        <f>ROUND(F71+F72+F73,1)</f>
        <v>46.9</v>
      </c>
      <c r="G69" s="187">
        <f>ROUND(G71+G72+G73,1)</f>
        <v>47.4</v>
      </c>
      <c r="H69" s="187">
        <f>ROUND(H71+H72+H73,1)</f>
        <v>48.2</v>
      </c>
      <c r="I69" s="188">
        <f>H69/D69*100</f>
        <v>116.42512077294687</v>
      </c>
      <c r="J69" s="189"/>
      <c r="K69" s="190"/>
      <c r="L69" s="191">
        <v>28.4</v>
      </c>
      <c r="M69" s="192">
        <f>L69-C69</f>
        <v>0</v>
      </c>
      <c r="N69" s="191">
        <v>41.4</v>
      </c>
      <c r="O69" s="192">
        <f>N69-D69</f>
        <v>0</v>
      </c>
      <c r="P69" s="161"/>
      <c r="Q69" s="161"/>
    </row>
    <row r="70" spans="1:17" ht="12.75">
      <c r="A70" s="213" t="s">
        <v>301</v>
      </c>
      <c r="B70" s="200" t="s">
        <v>302</v>
      </c>
      <c r="C70" s="196" t="s">
        <v>303</v>
      </c>
      <c r="D70" s="202">
        <f>D69/C69*100</f>
        <v>145.77464788732394</v>
      </c>
      <c r="E70" s="202">
        <f>E69/D69*100</f>
        <v>111.59420289855073</v>
      </c>
      <c r="F70" s="202">
        <f>F69/E69*100</f>
        <v>101.51515151515152</v>
      </c>
      <c r="G70" s="202">
        <f>G69/F69*100</f>
        <v>101.06609808102345</v>
      </c>
      <c r="H70" s="202">
        <f>H69/G69*100</f>
        <v>101.68776371308017</v>
      </c>
      <c r="I70" s="188"/>
      <c r="J70" s="197"/>
      <c r="K70" s="190"/>
      <c r="L70" s="195"/>
      <c r="M70" s="192"/>
      <c r="N70" s="201"/>
      <c r="O70" s="192"/>
      <c r="P70" s="204"/>
      <c r="Q70" s="204"/>
    </row>
    <row r="71" spans="1:17" ht="12.75">
      <c r="A71" s="214" t="s">
        <v>304</v>
      </c>
      <c r="B71" s="206"/>
      <c r="C71" s="195">
        <v>25.8</v>
      </c>
      <c r="D71" s="195">
        <v>37</v>
      </c>
      <c r="E71" s="195">
        <v>41.8</v>
      </c>
      <c r="F71" s="195">
        <v>42.4</v>
      </c>
      <c r="G71" s="195">
        <v>42.8</v>
      </c>
      <c r="H71" s="195">
        <v>43.5</v>
      </c>
      <c r="I71" s="188"/>
      <c r="J71" s="189"/>
      <c r="K71" s="190"/>
      <c r="L71" s="195">
        <v>25.8</v>
      </c>
      <c r="M71" s="198">
        <f>L71-C71</f>
        <v>0</v>
      </c>
      <c r="N71" s="195">
        <v>37</v>
      </c>
      <c r="O71" s="198">
        <f>N71-D71</f>
        <v>0</v>
      </c>
      <c r="Q71" s="158"/>
    </row>
    <row r="72" spans="1:17" ht="12.75">
      <c r="A72" s="214" t="s">
        <v>305</v>
      </c>
      <c r="B72" s="206"/>
      <c r="C72" s="195">
        <v>2.6</v>
      </c>
      <c r="D72" s="195">
        <v>4.4</v>
      </c>
      <c r="E72" s="195">
        <v>4.4</v>
      </c>
      <c r="F72" s="195">
        <v>4.5</v>
      </c>
      <c r="G72" s="195">
        <v>4.6</v>
      </c>
      <c r="H72" s="195">
        <v>4.7</v>
      </c>
      <c r="I72" s="188"/>
      <c r="J72" s="189"/>
      <c r="K72" s="190"/>
      <c r="L72" s="195">
        <v>2.6</v>
      </c>
      <c r="M72" s="198">
        <f>L72-C72</f>
        <v>0</v>
      </c>
      <c r="N72" s="195">
        <v>4.4</v>
      </c>
      <c r="O72" s="198">
        <f>N72-D72</f>
        <v>0</v>
      </c>
      <c r="Q72" s="158"/>
    </row>
    <row r="73" spans="1:17" ht="12.75">
      <c r="A73" s="214" t="s">
        <v>306</v>
      </c>
      <c r="B73" s="206"/>
      <c r="C73" s="195">
        <v>0</v>
      </c>
      <c r="D73" s="195">
        <v>0</v>
      </c>
      <c r="E73" s="195">
        <v>0</v>
      </c>
      <c r="F73" s="195">
        <v>0</v>
      </c>
      <c r="G73" s="195">
        <v>0</v>
      </c>
      <c r="H73" s="195">
        <v>0</v>
      </c>
      <c r="I73" s="188"/>
      <c r="J73" s="189"/>
      <c r="K73" s="190"/>
      <c r="L73" s="195">
        <v>0</v>
      </c>
      <c r="M73" s="198">
        <f>L73-C73</f>
        <v>0</v>
      </c>
      <c r="N73" s="195">
        <v>0</v>
      </c>
      <c r="O73" s="198">
        <f>N73-D73</f>
        <v>0</v>
      </c>
      <c r="Q73" s="158"/>
    </row>
    <row r="74" spans="1:17" ht="12.75">
      <c r="A74" s="185" t="s">
        <v>312</v>
      </c>
      <c r="B74" s="186" t="s">
        <v>300</v>
      </c>
      <c r="C74" s="191">
        <v>11.5</v>
      </c>
      <c r="D74" s="191">
        <v>14.5</v>
      </c>
      <c r="E74" s="187">
        <f>ROUND(E76+E77+E78,1)</f>
        <v>14.7</v>
      </c>
      <c r="F74" s="187">
        <f>ROUND(F76+F77+F78,1)</f>
        <v>15</v>
      </c>
      <c r="G74" s="187">
        <f>ROUND(G76+G77+G78,1)</f>
        <v>15.6</v>
      </c>
      <c r="H74" s="187">
        <f>ROUND(H76+H77+H78,1)</f>
        <v>15.9</v>
      </c>
      <c r="I74" s="188">
        <f>H74/D74*100</f>
        <v>109.6551724137931</v>
      </c>
      <c r="J74" s="189"/>
      <c r="K74" s="190"/>
      <c r="L74" s="191">
        <v>11.5</v>
      </c>
      <c r="M74" s="192">
        <f>L74-C74</f>
        <v>0</v>
      </c>
      <c r="N74" s="191">
        <v>14.5</v>
      </c>
      <c r="O74" s="192">
        <f>N74-D74</f>
        <v>0</v>
      </c>
      <c r="P74" s="161"/>
      <c r="Q74" s="161"/>
    </row>
    <row r="75" spans="1:17" ht="12.75">
      <c r="A75" s="210" t="s">
        <v>301</v>
      </c>
      <c r="B75" s="200" t="s">
        <v>302</v>
      </c>
      <c r="C75" s="187"/>
      <c r="D75" s="202">
        <f>D74/C74*100</f>
        <v>126.08695652173914</v>
      </c>
      <c r="E75" s="202">
        <f>E74/D74*100</f>
        <v>101.37931034482759</v>
      </c>
      <c r="F75" s="202">
        <f>F74/E74*100</f>
        <v>102.04081632653062</v>
      </c>
      <c r="G75" s="202">
        <f>G74/F74*100</f>
        <v>104</v>
      </c>
      <c r="H75" s="202">
        <f>H74/G74*100</f>
        <v>101.92307692307693</v>
      </c>
      <c r="I75" s="188"/>
      <c r="J75" s="197"/>
      <c r="K75" s="190"/>
      <c r="L75" s="195"/>
      <c r="M75" s="192"/>
      <c r="N75" s="201"/>
      <c r="O75" s="192"/>
      <c r="P75" s="204"/>
      <c r="Q75" s="204"/>
    </row>
    <row r="76" spans="1:17" ht="12.75">
      <c r="A76" s="211" t="s">
        <v>304</v>
      </c>
      <c r="B76" s="206"/>
      <c r="C76" s="195">
        <v>0</v>
      </c>
      <c r="D76" s="195">
        <v>0</v>
      </c>
      <c r="E76" s="195">
        <v>0</v>
      </c>
      <c r="F76" s="195">
        <v>0</v>
      </c>
      <c r="G76" s="195">
        <v>0</v>
      </c>
      <c r="H76" s="195">
        <v>0</v>
      </c>
      <c r="I76" s="188"/>
      <c r="J76" s="189"/>
      <c r="K76" s="190"/>
      <c r="L76" s="195">
        <v>0</v>
      </c>
      <c r="M76" s="198">
        <f>L76-C76</f>
        <v>0</v>
      </c>
      <c r="N76" s="195">
        <v>0</v>
      </c>
      <c r="O76" s="198">
        <f>N76-D76</f>
        <v>0</v>
      </c>
      <c r="Q76" s="158"/>
    </row>
    <row r="77" spans="1:17" ht="12.75">
      <c r="A77" s="211" t="s">
        <v>305</v>
      </c>
      <c r="B77" s="206"/>
      <c r="C77" s="195">
        <v>0.6</v>
      </c>
      <c r="D77" s="195">
        <v>0.3</v>
      </c>
      <c r="E77" s="195">
        <v>0.4</v>
      </c>
      <c r="F77" s="195">
        <v>0.5</v>
      </c>
      <c r="G77" s="195">
        <v>0.6</v>
      </c>
      <c r="H77" s="195">
        <v>0.7</v>
      </c>
      <c r="I77" s="188"/>
      <c r="J77" s="189"/>
      <c r="K77" s="190"/>
      <c r="L77" s="195">
        <v>0.6</v>
      </c>
      <c r="M77" s="198">
        <f>L77-C77</f>
        <v>0</v>
      </c>
      <c r="N77" s="195">
        <v>0.3</v>
      </c>
      <c r="O77" s="198">
        <f>N77-D77</f>
        <v>0</v>
      </c>
      <c r="Q77" s="158"/>
    </row>
    <row r="78" spans="1:17" ht="12.75">
      <c r="A78" s="211" t="s">
        <v>306</v>
      </c>
      <c r="B78" s="206"/>
      <c r="C78" s="195">
        <v>11</v>
      </c>
      <c r="D78" s="195">
        <v>14.1</v>
      </c>
      <c r="E78" s="195">
        <v>14.3</v>
      </c>
      <c r="F78" s="195">
        <v>14.5</v>
      </c>
      <c r="G78" s="195">
        <v>15</v>
      </c>
      <c r="H78" s="195">
        <v>15.2</v>
      </c>
      <c r="I78" s="188"/>
      <c r="J78" s="189"/>
      <c r="K78" s="190"/>
      <c r="L78" s="195">
        <v>11</v>
      </c>
      <c r="M78" s="198">
        <f>L78-C78</f>
        <v>0</v>
      </c>
      <c r="N78" s="195">
        <v>14.1</v>
      </c>
      <c r="O78" s="198">
        <f>N78-D78</f>
        <v>0</v>
      </c>
      <c r="Q78" s="158"/>
    </row>
    <row r="79" spans="1:17" ht="12.75">
      <c r="A79" s="185" t="s">
        <v>313</v>
      </c>
      <c r="B79" s="186" t="s">
        <v>300</v>
      </c>
      <c r="C79" s="191">
        <v>18.5</v>
      </c>
      <c r="D79" s="191">
        <v>21.7</v>
      </c>
      <c r="E79" s="187">
        <f>ROUND(E81+E82+E84,1)</f>
        <v>27.6</v>
      </c>
      <c r="F79" s="187">
        <f>ROUND(F81+F82+F84,1)</f>
        <v>30.4</v>
      </c>
      <c r="G79" s="187">
        <f>ROUND(G81+G82+G84,1)</f>
        <v>33.3</v>
      </c>
      <c r="H79" s="187">
        <f>ROUND(H81+H82+H84,1)</f>
        <v>35.2</v>
      </c>
      <c r="I79" s="188">
        <f>H79/D79*100</f>
        <v>162.21198156682027</v>
      </c>
      <c r="J79" s="189"/>
      <c r="K79" s="190"/>
      <c r="L79" s="191">
        <v>18.5</v>
      </c>
      <c r="M79" s="192">
        <f>L79-C79</f>
        <v>0</v>
      </c>
      <c r="N79" s="191">
        <v>21.7</v>
      </c>
      <c r="O79" s="192">
        <f>N79-D79</f>
        <v>0</v>
      </c>
      <c r="P79" s="161"/>
      <c r="Q79" s="161"/>
    </row>
    <row r="80" spans="1:17" ht="12.75">
      <c r="A80" s="210" t="s">
        <v>301</v>
      </c>
      <c r="B80" s="200" t="s">
        <v>302</v>
      </c>
      <c r="C80" s="196" t="s">
        <v>303</v>
      </c>
      <c r="D80" s="202">
        <f>D79/C79*100</f>
        <v>117.29729729729729</v>
      </c>
      <c r="E80" s="202">
        <f>E79/D79*100</f>
        <v>127.18894009216591</v>
      </c>
      <c r="F80" s="202">
        <f>F79/E79*100</f>
        <v>110.14492753623186</v>
      </c>
      <c r="G80" s="202">
        <f>G79/F79*100</f>
        <v>109.53947368421053</v>
      </c>
      <c r="H80" s="202">
        <f>H79/G79*100</f>
        <v>105.70570570570572</v>
      </c>
      <c r="I80" s="188"/>
      <c r="J80" s="197"/>
      <c r="K80" s="190"/>
      <c r="L80" s="195"/>
      <c r="M80" s="198"/>
      <c r="N80" s="201"/>
      <c r="O80" s="198"/>
      <c r="P80" s="204"/>
      <c r="Q80" s="204"/>
    </row>
    <row r="81" spans="1:17" ht="51">
      <c r="A81" s="211" t="s">
        <v>304</v>
      </c>
      <c r="B81" s="206"/>
      <c r="C81" s="195">
        <v>0.8</v>
      </c>
      <c r="D81" s="195">
        <v>4.1</v>
      </c>
      <c r="E81" s="195">
        <v>1.8</v>
      </c>
      <c r="F81" s="195">
        <v>2</v>
      </c>
      <c r="G81" s="195">
        <v>2.1</v>
      </c>
      <c r="H81" s="195">
        <v>2.2</v>
      </c>
      <c r="I81" s="188"/>
      <c r="J81" s="189" t="s">
        <v>314</v>
      </c>
      <c r="K81" s="190"/>
      <c r="L81" s="195">
        <v>0.8</v>
      </c>
      <c r="M81" s="198">
        <f>L81-C81</f>
        <v>0</v>
      </c>
      <c r="N81" s="195">
        <v>4.1</v>
      </c>
      <c r="O81" s="198">
        <f>N81-D81</f>
        <v>0</v>
      </c>
      <c r="Q81" s="158"/>
    </row>
    <row r="82" spans="1:17" ht="25.5">
      <c r="A82" s="216" t="s">
        <v>305</v>
      </c>
      <c r="B82" s="194"/>
      <c r="C82" s="195">
        <v>1.89</v>
      </c>
      <c r="D82" s="195">
        <v>1.03</v>
      </c>
      <c r="E82" s="195">
        <v>2.7</v>
      </c>
      <c r="F82" s="195">
        <v>2.8</v>
      </c>
      <c r="G82" s="195">
        <v>3</v>
      </c>
      <c r="H82" s="195">
        <v>3.1</v>
      </c>
      <c r="I82" s="188">
        <f>H82/D82*100</f>
        <v>300.97087378640776</v>
      </c>
      <c r="J82" s="189" t="s">
        <v>315</v>
      </c>
      <c r="K82" s="190"/>
      <c r="L82" s="195">
        <v>1.89</v>
      </c>
      <c r="M82" s="198">
        <f>L82-C82</f>
        <v>0</v>
      </c>
      <c r="N82" s="195">
        <v>1.03</v>
      </c>
      <c r="O82" s="198">
        <f>N82-D82</f>
        <v>0</v>
      </c>
      <c r="Q82" s="158"/>
    </row>
    <row r="83" spans="1:17" ht="12.75">
      <c r="A83" s="213" t="s">
        <v>301</v>
      </c>
      <c r="B83" s="200" t="s">
        <v>302</v>
      </c>
      <c r="C83" s="196" t="s">
        <v>303</v>
      </c>
      <c r="D83" s="202">
        <f>D82/C82*100</f>
        <v>54.4973544973545</v>
      </c>
      <c r="E83" s="202">
        <f>E82/D82*100</f>
        <v>262.1359223300971</v>
      </c>
      <c r="F83" s="202">
        <f>F82/E82*100</f>
        <v>103.7037037037037</v>
      </c>
      <c r="G83" s="202">
        <f>G82/F82*100</f>
        <v>107.14285714285714</v>
      </c>
      <c r="H83" s="202">
        <f>H82/G82*100</f>
        <v>103.33333333333334</v>
      </c>
      <c r="I83" s="188"/>
      <c r="J83" s="197"/>
      <c r="K83" s="190"/>
      <c r="L83" s="195"/>
      <c r="M83" s="198"/>
      <c r="N83" s="201"/>
      <c r="O83" s="198"/>
      <c r="P83" s="204"/>
      <c r="Q83" s="204"/>
    </row>
    <row r="84" spans="1:17" ht="25.5">
      <c r="A84" s="216" t="s">
        <v>306</v>
      </c>
      <c r="B84" s="194"/>
      <c r="C84" s="195">
        <v>15.8</v>
      </c>
      <c r="D84" s="195">
        <v>16.6</v>
      </c>
      <c r="E84" s="195">
        <v>23.1</v>
      </c>
      <c r="F84" s="195">
        <v>25.6</v>
      </c>
      <c r="G84" s="195">
        <v>28.2</v>
      </c>
      <c r="H84" s="195">
        <v>29.9</v>
      </c>
      <c r="I84" s="188">
        <f>H84/D84*100</f>
        <v>180.1204819277108</v>
      </c>
      <c r="J84" s="189" t="s">
        <v>316</v>
      </c>
      <c r="K84" s="190"/>
      <c r="L84" s="195">
        <v>15.8</v>
      </c>
      <c r="M84" s="198">
        <f>L84-C84</f>
        <v>0</v>
      </c>
      <c r="N84" s="195">
        <v>16.6</v>
      </c>
      <c r="O84" s="198">
        <f>N84-D84</f>
        <v>0</v>
      </c>
      <c r="Q84" s="158"/>
    </row>
    <row r="85" spans="1:17" ht="12.75">
      <c r="A85" s="213" t="s">
        <v>301</v>
      </c>
      <c r="B85" s="200" t="s">
        <v>302</v>
      </c>
      <c r="C85" s="196" t="s">
        <v>303</v>
      </c>
      <c r="D85" s="202">
        <f>D84/C84*100</f>
        <v>105.0632911392405</v>
      </c>
      <c r="E85" s="202">
        <f>E84/D84*100</f>
        <v>139.15662650602408</v>
      </c>
      <c r="F85" s="202">
        <f>F84/E84*100</f>
        <v>110.82251082251082</v>
      </c>
      <c r="G85" s="202">
        <f>G84/F84*100</f>
        <v>110.15625</v>
      </c>
      <c r="H85" s="202">
        <f>H84/G84*100</f>
        <v>106.02836879432624</v>
      </c>
      <c r="I85" s="188"/>
      <c r="J85" s="197"/>
      <c r="K85" s="190"/>
      <c r="L85" s="195"/>
      <c r="M85" s="198"/>
      <c r="N85" s="201"/>
      <c r="O85" s="198"/>
      <c r="P85" s="204"/>
      <c r="Q85" s="204"/>
    </row>
    <row r="86" spans="1:17" ht="38.25">
      <c r="A86" s="185" t="s">
        <v>317</v>
      </c>
      <c r="B86" s="186" t="s">
        <v>300</v>
      </c>
      <c r="C86" s="191">
        <v>48.6</v>
      </c>
      <c r="D86" s="191">
        <v>80.9</v>
      </c>
      <c r="E86" s="187">
        <f>ROUND(E88+E89+E90,1)</f>
        <v>70.6</v>
      </c>
      <c r="F86" s="187">
        <f>ROUND(F88+F89+F90,1)</f>
        <v>71.3</v>
      </c>
      <c r="G86" s="187">
        <f>ROUND(G88+G89+G90,1)</f>
        <v>71.4</v>
      </c>
      <c r="H86" s="187">
        <f>ROUND(H88+H89+H90,1)</f>
        <v>71.6</v>
      </c>
      <c r="I86" s="188">
        <f>H86/D86*100</f>
        <v>88.50432632880097</v>
      </c>
      <c r="J86" s="189" t="s">
        <v>318</v>
      </c>
      <c r="K86" s="190"/>
      <c r="L86" s="191">
        <v>48.6</v>
      </c>
      <c r="M86" s="192">
        <f>L86-C86</f>
        <v>0</v>
      </c>
      <c r="N86" s="191">
        <v>80.9</v>
      </c>
      <c r="O86" s="192">
        <f>N86-D86</f>
        <v>0</v>
      </c>
      <c r="P86" s="161"/>
      <c r="Q86" s="161"/>
    </row>
    <row r="87" spans="1:17" ht="12.75">
      <c r="A87" s="210" t="s">
        <v>301</v>
      </c>
      <c r="B87" s="200" t="s">
        <v>302</v>
      </c>
      <c r="C87" s="196" t="s">
        <v>303</v>
      </c>
      <c r="D87" s="202">
        <f>D86/C86*100</f>
        <v>166.46090534979425</v>
      </c>
      <c r="E87" s="202">
        <f>E86/D86*100</f>
        <v>87.26823238566129</v>
      </c>
      <c r="F87" s="202">
        <f>F86/E86*100</f>
        <v>100.99150141643061</v>
      </c>
      <c r="G87" s="202">
        <f>G86/F86*100</f>
        <v>100.14025245441796</v>
      </c>
      <c r="H87" s="202">
        <f>H86/G86*100</f>
        <v>100.2801120448179</v>
      </c>
      <c r="I87" s="188"/>
      <c r="J87" s="197"/>
      <c r="K87" s="190"/>
      <c r="L87" s="195"/>
      <c r="M87" s="192"/>
      <c r="N87" s="201"/>
      <c r="O87" s="192"/>
      <c r="P87" s="204"/>
      <c r="Q87" s="204"/>
    </row>
    <row r="88" spans="1:17" ht="12.75">
      <c r="A88" s="211" t="s">
        <v>304</v>
      </c>
      <c r="B88" s="206"/>
      <c r="C88" s="195">
        <v>45.9</v>
      </c>
      <c r="D88" s="195">
        <v>77.9</v>
      </c>
      <c r="E88" s="195">
        <v>67.6</v>
      </c>
      <c r="F88" s="195">
        <v>68.3</v>
      </c>
      <c r="G88" s="195">
        <v>68.4</v>
      </c>
      <c r="H88" s="195">
        <v>68.5</v>
      </c>
      <c r="I88" s="188"/>
      <c r="J88" s="189"/>
      <c r="K88" s="190"/>
      <c r="L88" s="195">
        <v>45.9</v>
      </c>
      <c r="M88" s="198">
        <f>L88-C88</f>
        <v>0</v>
      </c>
      <c r="N88" s="195">
        <v>77.9</v>
      </c>
      <c r="O88" s="198">
        <f>N88-D88</f>
        <v>0</v>
      </c>
      <c r="Q88" s="158"/>
    </row>
    <row r="89" spans="1:17" ht="12.75">
      <c r="A89" s="211" t="s">
        <v>305</v>
      </c>
      <c r="B89" s="206"/>
      <c r="C89" s="195">
        <v>0.2</v>
      </c>
      <c r="D89" s="195">
        <v>0.2</v>
      </c>
      <c r="E89" s="195">
        <v>0.21</v>
      </c>
      <c r="F89" s="195">
        <v>0.2</v>
      </c>
      <c r="G89" s="195">
        <v>0.2</v>
      </c>
      <c r="H89" s="195">
        <v>0.2</v>
      </c>
      <c r="I89" s="188"/>
      <c r="J89" s="189"/>
      <c r="K89" s="190"/>
      <c r="L89" s="195">
        <v>0.2</v>
      </c>
      <c r="M89" s="198">
        <f>L89-C89</f>
        <v>0</v>
      </c>
      <c r="N89" s="195">
        <v>0.2</v>
      </c>
      <c r="O89" s="198">
        <f>N89-D89</f>
        <v>0</v>
      </c>
      <c r="Q89" s="158"/>
    </row>
    <row r="90" spans="1:17" ht="12.75">
      <c r="A90" s="211" t="s">
        <v>306</v>
      </c>
      <c r="B90" s="206"/>
      <c r="C90" s="195">
        <v>2.5</v>
      </c>
      <c r="D90" s="195">
        <v>2.7</v>
      </c>
      <c r="E90" s="195">
        <v>2.8</v>
      </c>
      <c r="F90" s="195">
        <v>2.8</v>
      </c>
      <c r="G90" s="195">
        <v>2.8</v>
      </c>
      <c r="H90" s="195">
        <v>2.9</v>
      </c>
      <c r="I90" s="188"/>
      <c r="J90" s="189"/>
      <c r="K90" s="190"/>
      <c r="L90" s="195">
        <v>2.5</v>
      </c>
      <c r="M90" s="198">
        <f>L90-C90</f>
        <v>0</v>
      </c>
      <c r="N90" s="195">
        <v>2.7</v>
      </c>
      <c r="O90" s="198">
        <f>N90-D90</f>
        <v>0</v>
      </c>
      <c r="Q90" s="158"/>
    </row>
    <row r="91" spans="1:17" ht="12.75">
      <c r="A91" s="185" t="s">
        <v>319</v>
      </c>
      <c r="B91" s="186" t="s">
        <v>300</v>
      </c>
      <c r="C91" s="217">
        <v>0.064</v>
      </c>
      <c r="D91" s="217">
        <v>0.083</v>
      </c>
      <c r="E91" s="218">
        <f>ROUND(E93+E94+E95,3)</f>
        <v>0.084</v>
      </c>
      <c r="F91" s="218">
        <f>ROUND(F93+F94+F95,3)</f>
        <v>0.085</v>
      </c>
      <c r="G91" s="218">
        <f>ROUND(G93+G94+G95,3)</f>
        <v>0.087</v>
      </c>
      <c r="H91" s="218">
        <f>ROUND(H93+H94+H95,3)</f>
        <v>0.089</v>
      </c>
      <c r="I91" s="188">
        <f>H91/D91*100</f>
        <v>107.22891566265058</v>
      </c>
      <c r="J91" s="189"/>
      <c r="K91" s="190"/>
      <c r="L91" s="217">
        <v>0.064</v>
      </c>
      <c r="M91" s="219">
        <f>L91-C91</f>
        <v>0</v>
      </c>
      <c r="N91" s="217">
        <v>0.083</v>
      </c>
      <c r="O91" s="219">
        <f>N91-D91</f>
        <v>0</v>
      </c>
      <c r="P91" s="161"/>
      <c r="Q91" s="161"/>
    </row>
    <row r="92" spans="1:17" ht="12.75">
      <c r="A92" s="210" t="s">
        <v>301</v>
      </c>
      <c r="B92" s="200" t="s">
        <v>302</v>
      </c>
      <c r="C92" s="196" t="s">
        <v>303</v>
      </c>
      <c r="D92" s="202">
        <f>D91/C91*100</f>
        <v>129.6875</v>
      </c>
      <c r="E92" s="202">
        <f>E91/D91*100</f>
        <v>101.20481927710843</v>
      </c>
      <c r="F92" s="202">
        <f>F91/E91*100</f>
        <v>101.19047619047619</v>
      </c>
      <c r="G92" s="202">
        <f>G91/F91*100</f>
        <v>102.35294117647058</v>
      </c>
      <c r="H92" s="202">
        <f>H91/G91*100</f>
        <v>102.29885057471265</v>
      </c>
      <c r="I92" s="188"/>
      <c r="J92" s="197"/>
      <c r="K92" s="190"/>
      <c r="L92" s="195"/>
      <c r="M92" s="219"/>
      <c r="N92" s="201"/>
      <c r="O92" s="219"/>
      <c r="P92" s="204"/>
      <c r="Q92" s="204"/>
    </row>
    <row r="93" spans="1:17" ht="12.75">
      <c r="A93" s="211" t="s">
        <v>304</v>
      </c>
      <c r="B93" s="206"/>
      <c r="C93" s="220">
        <v>0</v>
      </c>
      <c r="D93" s="220">
        <v>0</v>
      </c>
      <c r="E93" s="220">
        <v>0</v>
      </c>
      <c r="F93" s="220">
        <v>0</v>
      </c>
      <c r="G93" s="220">
        <v>0</v>
      </c>
      <c r="H93" s="220">
        <v>0</v>
      </c>
      <c r="I93" s="188"/>
      <c r="J93" s="189"/>
      <c r="K93" s="190"/>
      <c r="L93" s="220">
        <v>0</v>
      </c>
      <c r="M93" s="221">
        <f>L93-C93</f>
        <v>0</v>
      </c>
      <c r="N93" s="220">
        <v>0</v>
      </c>
      <c r="O93" s="221">
        <f>N93-D93</f>
        <v>0</v>
      </c>
      <c r="Q93" s="158"/>
    </row>
    <row r="94" spans="1:17" ht="12.75">
      <c r="A94" s="211" t="s">
        <v>305</v>
      </c>
      <c r="B94" s="206"/>
      <c r="C94" s="220">
        <v>0</v>
      </c>
      <c r="D94" s="220">
        <v>0</v>
      </c>
      <c r="E94" s="220">
        <v>0</v>
      </c>
      <c r="F94" s="220">
        <v>0</v>
      </c>
      <c r="G94" s="220">
        <v>0</v>
      </c>
      <c r="H94" s="220">
        <v>0</v>
      </c>
      <c r="I94" s="188"/>
      <c r="J94" s="189"/>
      <c r="K94" s="190"/>
      <c r="L94" s="220">
        <v>0</v>
      </c>
      <c r="M94" s="221">
        <f>L94-C94</f>
        <v>0</v>
      </c>
      <c r="N94" s="220">
        <v>0</v>
      </c>
      <c r="O94" s="221">
        <f>N94-D94</f>
        <v>0</v>
      </c>
      <c r="Q94" s="158"/>
    </row>
    <row r="95" spans="1:17" ht="12.75">
      <c r="A95" s="211" t="s">
        <v>306</v>
      </c>
      <c r="B95" s="206"/>
      <c r="C95" s="220">
        <v>0.064</v>
      </c>
      <c r="D95" s="220">
        <v>0.083</v>
      </c>
      <c r="E95" s="220">
        <v>0.084</v>
      </c>
      <c r="F95" s="220">
        <v>0.085</v>
      </c>
      <c r="G95" s="220">
        <v>0.087</v>
      </c>
      <c r="H95" s="220">
        <v>0.089</v>
      </c>
      <c r="I95" s="188"/>
      <c r="J95" s="189"/>
      <c r="K95" s="190"/>
      <c r="L95" s="220">
        <v>0.064</v>
      </c>
      <c r="M95" s="221">
        <f>L95-C95</f>
        <v>0</v>
      </c>
      <c r="N95" s="220">
        <v>0.083</v>
      </c>
      <c r="O95" s="221">
        <f>N95-D95</f>
        <v>0</v>
      </c>
      <c r="Q95" s="158"/>
    </row>
    <row r="96" spans="1:17" ht="25.5">
      <c r="A96" s="169" t="s">
        <v>320</v>
      </c>
      <c r="B96" s="206"/>
      <c r="C96" s="196"/>
      <c r="D96" s="196"/>
      <c r="E96" s="196"/>
      <c r="F96" s="196"/>
      <c r="G96" s="196"/>
      <c r="H96" s="196"/>
      <c r="I96" s="188"/>
      <c r="J96" s="197"/>
      <c r="K96" s="190"/>
      <c r="L96" s="195"/>
      <c r="M96" s="219"/>
      <c r="N96" s="195"/>
      <c r="O96" s="219"/>
      <c r="Q96" s="158"/>
    </row>
    <row r="97" spans="1:17" ht="51">
      <c r="A97" s="185" t="s">
        <v>321</v>
      </c>
      <c r="B97" s="186" t="s">
        <v>300</v>
      </c>
      <c r="C97" s="191">
        <v>22.5</v>
      </c>
      <c r="D97" s="191">
        <v>14.4</v>
      </c>
      <c r="E97" s="187">
        <f>ROUND(E99+E100+E102,1)</f>
        <v>13.6</v>
      </c>
      <c r="F97" s="187">
        <f>ROUND(F99+F100+F102,1)</f>
        <v>13.8</v>
      </c>
      <c r="G97" s="187">
        <f>ROUND(G99+G100+G102,1)</f>
        <v>14</v>
      </c>
      <c r="H97" s="187">
        <f>ROUND(H99+H100+H102,1)</f>
        <v>14.2</v>
      </c>
      <c r="I97" s="188">
        <f>H97/D97*100</f>
        <v>98.6111111111111</v>
      </c>
      <c r="J97" s="189" t="s">
        <v>322</v>
      </c>
      <c r="K97" s="190"/>
      <c r="L97" s="191">
        <v>22.5</v>
      </c>
      <c r="M97" s="192">
        <f>L97-C97</f>
        <v>0</v>
      </c>
      <c r="N97" s="191">
        <v>14.4</v>
      </c>
      <c r="O97" s="192">
        <f>N97-D97</f>
        <v>0</v>
      </c>
      <c r="Q97" s="158"/>
    </row>
    <row r="98" spans="1:17" ht="12.75">
      <c r="A98" s="210" t="s">
        <v>301</v>
      </c>
      <c r="B98" s="200" t="s">
        <v>302</v>
      </c>
      <c r="C98" s="196" t="s">
        <v>303</v>
      </c>
      <c r="D98" s="202">
        <f>D97/C97*100</f>
        <v>64</v>
      </c>
      <c r="E98" s="202">
        <f>E97/D97*100</f>
        <v>94.44444444444444</v>
      </c>
      <c r="F98" s="202">
        <f>F97/E97*100</f>
        <v>101.47058823529413</v>
      </c>
      <c r="G98" s="202">
        <f>G97/F97*100</f>
        <v>101.44927536231883</v>
      </c>
      <c r="H98" s="202">
        <f>H97/G97*100</f>
        <v>101.42857142857142</v>
      </c>
      <c r="I98" s="188"/>
      <c r="J98" s="197"/>
      <c r="K98" s="190"/>
      <c r="L98" s="195"/>
      <c r="M98" s="198"/>
      <c r="N98" s="201"/>
      <c r="O98" s="198"/>
      <c r="P98" s="204"/>
      <c r="Q98" s="204"/>
    </row>
    <row r="99" spans="1:17" ht="12.75">
      <c r="A99" s="211" t="s">
        <v>304</v>
      </c>
      <c r="B99" s="206"/>
      <c r="C99" s="195">
        <v>13.8</v>
      </c>
      <c r="D99" s="195">
        <v>11</v>
      </c>
      <c r="E99" s="195">
        <v>11</v>
      </c>
      <c r="F99" s="195">
        <v>11.1</v>
      </c>
      <c r="G99" s="195">
        <v>11.2</v>
      </c>
      <c r="H99" s="195">
        <v>11.3</v>
      </c>
      <c r="I99" s="188"/>
      <c r="J99" s="189"/>
      <c r="K99" s="190"/>
      <c r="L99" s="195">
        <v>13.8</v>
      </c>
      <c r="M99" s="198">
        <f>L99-C99</f>
        <v>0</v>
      </c>
      <c r="N99" s="195">
        <v>11</v>
      </c>
      <c r="O99" s="198">
        <f>N99-D99</f>
        <v>0</v>
      </c>
      <c r="Q99" s="158"/>
    </row>
    <row r="100" spans="1:17" ht="25.5">
      <c r="A100" s="216" t="s">
        <v>305</v>
      </c>
      <c r="B100" s="194"/>
      <c r="C100" s="195">
        <v>0.069</v>
      </c>
      <c r="D100" s="195">
        <v>0.053</v>
      </c>
      <c r="E100" s="195">
        <v>0.12</v>
      </c>
      <c r="F100" s="195">
        <v>0.13</v>
      </c>
      <c r="G100" s="195">
        <v>0.14</v>
      </c>
      <c r="H100" s="195">
        <v>0.15</v>
      </c>
      <c r="I100" s="188">
        <f>H100/D100*100</f>
        <v>283.0188679245283</v>
      </c>
      <c r="J100" s="189" t="s">
        <v>323</v>
      </c>
      <c r="K100" s="190"/>
      <c r="L100" s="220">
        <v>0.069</v>
      </c>
      <c r="M100" s="221">
        <f>L100-C100</f>
        <v>0</v>
      </c>
      <c r="N100" s="220">
        <v>0.053</v>
      </c>
      <c r="O100" s="221">
        <f>N100-D100</f>
        <v>0</v>
      </c>
      <c r="Q100" s="158"/>
    </row>
    <row r="101" spans="1:17" ht="12.75">
      <c r="A101" s="213" t="s">
        <v>301</v>
      </c>
      <c r="B101" s="200" t="s">
        <v>302</v>
      </c>
      <c r="C101" s="196" t="s">
        <v>303</v>
      </c>
      <c r="D101" s="202">
        <f>D100/C100*100</f>
        <v>76.81159420289855</v>
      </c>
      <c r="E101" s="202">
        <f>E100/D100*100</f>
        <v>226.41509433962264</v>
      </c>
      <c r="F101" s="202">
        <f>F100/E100*100</f>
        <v>108.33333333333334</v>
      </c>
      <c r="G101" s="202">
        <f>G100/F100*100</f>
        <v>107.69230769230771</v>
      </c>
      <c r="H101" s="202">
        <f>H100/G100*100</f>
        <v>107.14285714285714</v>
      </c>
      <c r="I101" s="188"/>
      <c r="J101" s="197"/>
      <c r="K101" s="190"/>
      <c r="L101" s="195"/>
      <c r="M101" s="198"/>
      <c r="N101" s="201"/>
      <c r="O101" s="198"/>
      <c r="P101" s="204"/>
      <c r="Q101" s="204"/>
    </row>
    <row r="102" spans="1:17" ht="12.75">
      <c r="A102" s="216" t="s">
        <v>306</v>
      </c>
      <c r="B102" s="194"/>
      <c r="C102" s="220">
        <v>8.688</v>
      </c>
      <c r="D102" s="220">
        <v>3.411</v>
      </c>
      <c r="E102" s="220">
        <v>2.5</v>
      </c>
      <c r="F102" s="220">
        <v>2.61</v>
      </c>
      <c r="G102" s="220">
        <v>2.615</v>
      </c>
      <c r="H102" s="220">
        <v>2.716</v>
      </c>
      <c r="I102" s="188">
        <f>H102/D102*100</f>
        <v>79.62474347698623</v>
      </c>
      <c r="J102" s="189"/>
      <c r="K102" s="190"/>
      <c r="L102" s="220">
        <v>8.688</v>
      </c>
      <c r="M102" s="221">
        <f>L102-C102</f>
        <v>0</v>
      </c>
      <c r="N102" s="220">
        <v>3.411</v>
      </c>
      <c r="O102" s="221">
        <f>N102-D102</f>
        <v>0</v>
      </c>
      <c r="Q102" s="158"/>
    </row>
    <row r="103" spans="1:17" ht="12.75">
      <c r="A103" s="213" t="s">
        <v>301</v>
      </c>
      <c r="B103" s="200" t="s">
        <v>302</v>
      </c>
      <c r="C103" s="187"/>
      <c r="D103" s="202">
        <f>D102/C102*100</f>
        <v>39.261049723756905</v>
      </c>
      <c r="E103" s="202">
        <f>E102/D102*100</f>
        <v>73.29228965112871</v>
      </c>
      <c r="F103" s="202">
        <f>F102/E102*100</f>
        <v>104.4</v>
      </c>
      <c r="G103" s="202">
        <f>G102/F102*100</f>
        <v>100.19157088122608</v>
      </c>
      <c r="H103" s="202">
        <f>H102/G102*100</f>
        <v>103.8623326959847</v>
      </c>
      <c r="I103" s="188"/>
      <c r="J103" s="197"/>
      <c r="K103" s="190"/>
      <c r="L103" s="195"/>
      <c r="M103" s="198"/>
      <c r="N103" s="201"/>
      <c r="O103" s="198"/>
      <c r="P103" s="204"/>
      <c r="Q103" s="204"/>
    </row>
    <row r="104" spans="1:17" ht="12.75">
      <c r="A104" s="185" t="s">
        <v>324</v>
      </c>
      <c r="B104" s="186" t="s">
        <v>300</v>
      </c>
      <c r="C104" s="191">
        <v>27.2</v>
      </c>
      <c r="D104" s="191">
        <v>22.1</v>
      </c>
      <c r="E104" s="187">
        <f>ROUND(E106+E107+E109,1)</f>
        <v>17.9</v>
      </c>
      <c r="F104" s="187">
        <f>ROUND(F106+F107+F109,1)</f>
        <v>18</v>
      </c>
      <c r="G104" s="187">
        <f>ROUND(G106+G107+G109,1)</f>
        <v>18.3</v>
      </c>
      <c r="H104" s="187">
        <f>ROUND(H106+H107+H109,1)</f>
        <v>18.6</v>
      </c>
      <c r="I104" s="188">
        <f>H104/D104*100</f>
        <v>84.16289592760181</v>
      </c>
      <c r="J104" s="189"/>
      <c r="K104" s="190"/>
      <c r="L104" s="191">
        <v>27.2</v>
      </c>
      <c r="M104" s="192">
        <f>L104-C104</f>
        <v>0</v>
      </c>
      <c r="N104" s="191">
        <v>22.1</v>
      </c>
      <c r="O104" s="192">
        <f>N104-D104</f>
        <v>0</v>
      </c>
      <c r="P104" s="161"/>
      <c r="Q104" s="161"/>
    </row>
    <row r="105" spans="1:17" ht="12.75">
      <c r="A105" s="210" t="s">
        <v>301</v>
      </c>
      <c r="B105" s="200" t="s">
        <v>302</v>
      </c>
      <c r="C105" s="196" t="s">
        <v>303</v>
      </c>
      <c r="D105" s="202">
        <f>D104/C104*100</f>
        <v>81.25000000000001</v>
      </c>
      <c r="E105" s="202">
        <f>E104/D104*100</f>
        <v>80.99547511312217</v>
      </c>
      <c r="F105" s="202">
        <f>F104/E104*100</f>
        <v>100.5586592178771</v>
      </c>
      <c r="G105" s="202">
        <f>G104/F104*100</f>
        <v>101.66666666666666</v>
      </c>
      <c r="H105" s="202">
        <f>H104/G104*100</f>
        <v>101.63934426229508</v>
      </c>
      <c r="I105" s="188"/>
      <c r="J105" s="197"/>
      <c r="K105" s="190"/>
      <c r="L105" s="195"/>
      <c r="M105" s="198"/>
      <c r="N105" s="201"/>
      <c r="O105" s="198"/>
      <c r="P105" s="204"/>
      <c r="Q105" s="204"/>
    </row>
    <row r="106" spans="1:17" ht="25.5">
      <c r="A106" s="211" t="s">
        <v>304</v>
      </c>
      <c r="B106" s="206"/>
      <c r="C106" s="195">
        <v>14.8</v>
      </c>
      <c r="D106" s="195">
        <v>10.8</v>
      </c>
      <c r="E106" s="195">
        <v>8.9</v>
      </c>
      <c r="F106" s="195">
        <v>9</v>
      </c>
      <c r="G106" s="195">
        <v>9.1</v>
      </c>
      <c r="H106" s="195">
        <v>9.1</v>
      </c>
      <c r="I106" s="188"/>
      <c r="J106" s="189" t="s">
        <v>325</v>
      </c>
      <c r="K106" s="190"/>
      <c r="L106" s="195">
        <v>14.8</v>
      </c>
      <c r="M106" s="198">
        <f>L106-C106</f>
        <v>0</v>
      </c>
      <c r="N106" s="195">
        <v>10.8</v>
      </c>
      <c r="O106" s="198">
        <f>N106-D106</f>
        <v>0</v>
      </c>
      <c r="Q106" s="158"/>
    </row>
    <row r="107" spans="1:17" ht="25.5">
      <c r="A107" s="216" t="s">
        <v>305</v>
      </c>
      <c r="B107" s="194"/>
      <c r="C107" s="195">
        <v>1.072</v>
      </c>
      <c r="D107" s="195">
        <v>1.013</v>
      </c>
      <c r="E107" s="195">
        <v>1.2</v>
      </c>
      <c r="F107" s="195">
        <v>1.2</v>
      </c>
      <c r="G107" s="195">
        <v>1.3</v>
      </c>
      <c r="H107" s="195">
        <v>1.4</v>
      </c>
      <c r="I107" s="188">
        <f>H107/D107*100</f>
        <v>138.20335636722606</v>
      </c>
      <c r="J107" s="189" t="s">
        <v>326</v>
      </c>
      <c r="K107" s="190"/>
      <c r="L107" s="220">
        <v>1.072</v>
      </c>
      <c r="M107" s="221">
        <f>L107-C107</f>
        <v>0</v>
      </c>
      <c r="N107" s="220">
        <v>1.013</v>
      </c>
      <c r="O107" s="221">
        <f>N107-D107</f>
        <v>0</v>
      </c>
      <c r="Q107" s="158"/>
    </row>
    <row r="108" spans="1:17" ht="12.75">
      <c r="A108" s="213" t="s">
        <v>301</v>
      </c>
      <c r="B108" s="200" t="s">
        <v>302</v>
      </c>
      <c r="C108" s="196" t="s">
        <v>303</v>
      </c>
      <c r="D108" s="202">
        <f>D107/C107*100</f>
        <v>94.4962686567164</v>
      </c>
      <c r="E108" s="202">
        <f>E107/D107*100</f>
        <v>118.46001974333664</v>
      </c>
      <c r="F108" s="202">
        <f>F107/E107*100</f>
        <v>100</v>
      </c>
      <c r="G108" s="202">
        <f>G107/F107*100</f>
        <v>108.33333333333334</v>
      </c>
      <c r="H108" s="202">
        <f>H107/G107*100</f>
        <v>107.6923076923077</v>
      </c>
      <c r="I108" s="188"/>
      <c r="J108" s="197"/>
      <c r="K108" s="190"/>
      <c r="L108" s="195"/>
      <c r="M108" s="198"/>
      <c r="N108" s="201"/>
      <c r="O108" s="198"/>
      <c r="P108" s="204"/>
      <c r="Q108" s="204"/>
    </row>
    <row r="109" spans="1:17" ht="25.5">
      <c r="A109" s="216" t="s">
        <v>306</v>
      </c>
      <c r="B109" s="194"/>
      <c r="C109" s="220">
        <v>11.325</v>
      </c>
      <c r="D109" s="220">
        <v>10.337</v>
      </c>
      <c r="E109" s="220">
        <v>7.8</v>
      </c>
      <c r="F109" s="220">
        <v>7.81</v>
      </c>
      <c r="G109" s="220">
        <v>7.895</v>
      </c>
      <c r="H109" s="220">
        <v>8.052</v>
      </c>
      <c r="I109" s="188">
        <f>H109/D109*100</f>
        <v>77.8949405049821</v>
      </c>
      <c r="J109" s="189" t="s">
        <v>327</v>
      </c>
      <c r="K109" s="190"/>
      <c r="L109" s="220">
        <v>11.325</v>
      </c>
      <c r="M109" s="221">
        <f>L109-C109</f>
        <v>0</v>
      </c>
      <c r="N109" s="220">
        <v>10.337</v>
      </c>
      <c r="O109" s="221">
        <f>N109-D109</f>
        <v>0</v>
      </c>
      <c r="Q109" s="158"/>
    </row>
    <row r="110" spans="1:17" ht="12.75">
      <c r="A110" s="213" t="s">
        <v>301</v>
      </c>
      <c r="B110" s="200" t="s">
        <v>302</v>
      </c>
      <c r="C110" s="196" t="s">
        <v>303</v>
      </c>
      <c r="D110" s="202">
        <f>D109/C109*100</f>
        <v>91.27593818984548</v>
      </c>
      <c r="E110" s="202">
        <f>E109/D109*100</f>
        <v>75.4570958692077</v>
      </c>
      <c r="F110" s="202">
        <f>F109/E109*100</f>
        <v>100.12820512820512</v>
      </c>
      <c r="G110" s="202">
        <f>G109/F109*100</f>
        <v>101.08834827144686</v>
      </c>
      <c r="H110" s="202">
        <f>H109/G109*100</f>
        <v>101.98860037998733</v>
      </c>
      <c r="I110" s="188"/>
      <c r="J110" s="197"/>
      <c r="K110" s="190"/>
      <c r="L110" s="195"/>
      <c r="M110" s="198"/>
      <c r="N110" s="201"/>
      <c r="O110" s="198"/>
      <c r="P110" s="204"/>
      <c r="Q110" s="204"/>
    </row>
    <row r="111" spans="1:17" ht="12.75">
      <c r="A111" s="185" t="s">
        <v>328</v>
      </c>
      <c r="B111" s="186" t="s">
        <v>329</v>
      </c>
      <c r="C111" s="191">
        <v>26.7</v>
      </c>
      <c r="D111" s="187">
        <f>ROUND(D113+D114+D115,1)</f>
        <v>26.8</v>
      </c>
      <c r="E111" s="187">
        <f>ROUND(E113+E114+E115,1)</f>
        <v>26.8</v>
      </c>
      <c r="F111" s="187">
        <f>ROUND(F113+F114+F115,1)</f>
        <v>26.8</v>
      </c>
      <c r="G111" s="187">
        <f>ROUND(G113+G114+G115,1)</f>
        <v>26.8</v>
      </c>
      <c r="H111" s="187">
        <f>ROUND(H113+H114+H115,1)</f>
        <v>26.8</v>
      </c>
      <c r="I111" s="188">
        <f>H111/D111*100</f>
        <v>100</v>
      </c>
      <c r="J111" s="189"/>
      <c r="K111" s="190"/>
      <c r="L111" s="191">
        <v>26.7</v>
      </c>
      <c r="M111" s="192">
        <f>L111-C111</f>
        <v>0</v>
      </c>
      <c r="N111" s="191">
        <v>26.8</v>
      </c>
      <c r="O111" s="192">
        <f>N111-D111</f>
        <v>0</v>
      </c>
      <c r="P111" s="161"/>
      <c r="Q111" s="161"/>
    </row>
    <row r="112" spans="1:17" ht="12.75">
      <c r="A112" s="210" t="s">
        <v>301</v>
      </c>
      <c r="B112" s="200" t="s">
        <v>302</v>
      </c>
      <c r="C112" s="196" t="s">
        <v>303</v>
      </c>
      <c r="D112" s="202">
        <f>D111/C111*100</f>
        <v>100.374531835206</v>
      </c>
      <c r="E112" s="202">
        <f>E111/D111*100</f>
        <v>100</v>
      </c>
      <c r="F112" s="202">
        <f>F111/E111*100</f>
        <v>100</v>
      </c>
      <c r="G112" s="202">
        <f>G111/F111*100</f>
        <v>100</v>
      </c>
      <c r="H112" s="202">
        <f>H111/G111*100</f>
        <v>100</v>
      </c>
      <c r="I112" s="188"/>
      <c r="J112" s="197"/>
      <c r="K112" s="190"/>
      <c r="L112" s="195"/>
      <c r="M112" s="192"/>
      <c r="N112" s="201"/>
      <c r="O112" s="192"/>
      <c r="P112" s="204"/>
      <c r="Q112" s="204"/>
    </row>
    <row r="113" spans="1:17" ht="12.75">
      <c r="A113" s="211" t="s">
        <v>304</v>
      </c>
      <c r="B113" s="206"/>
      <c r="C113" s="195">
        <v>0</v>
      </c>
      <c r="D113" s="195">
        <v>0</v>
      </c>
      <c r="E113" s="195">
        <v>0</v>
      </c>
      <c r="F113" s="195">
        <v>0</v>
      </c>
      <c r="G113" s="195">
        <v>0</v>
      </c>
      <c r="H113" s="195">
        <v>0</v>
      </c>
      <c r="I113" s="188"/>
      <c r="J113" s="189"/>
      <c r="K113" s="190"/>
      <c r="L113" s="195">
        <v>0</v>
      </c>
      <c r="M113" s="198">
        <f>L113-C113</f>
        <v>0</v>
      </c>
      <c r="N113" s="195">
        <v>0</v>
      </c>
      <c r="O113" s="198">
        <f>N113-D113</f>
        <v>0</v>
      </c>
      <c r="Q113" s="158"/>
    </row>
    <row r="114" spans="1:17" ht="15.75">
      <c r="A114" s="211" t="s">
        <v>330</v>
      </c>
      <c r="B114" s="206"/>
      <c r="C114" s="195">
        <v>0.2</v>
      </c>
      <c r="D114" s="195">
        <v>0.2</v>
      </c>
      <c r="E114" s="195">
        <v>0.2</v>
      </c>
      <c r="F114" s="195">
        <v>0.2</v>
      </c>
      <c r="G114" s="195">
        <v>0.2</v>
      </c>
      <c r="H114" s="195">
        <v>0.2</v>
      </c>
      <c r="I114" s="188"/>
      <c r="J114" s="189"/>
      <c r="K114" s="190"/>
      <c r="L114" s="195">
        <v>0.246</v>
      </c>
      <c r="M114" s="198">
        <f>L114-C114</f>
        <v>0.045999999999999985</v>
      </c>
      <c r="N114" s="195"/>
      <c r="O114" s="198"/>
      <c r="Q114" s="158"/>
    </row>
    <row r="115" spans="1:17" ht="15.75">
      <c r="A115" s="211" t="s">
        <v>331</v>
      </c>
      <c r="B115" s="206"/>
      <c r="C115" s="195">
        <v>26.4</v>
      </c>
      <c r="D115" s="195">
        <v>26.6</v>
      </c>
      <c r="E115" s="195">
        <v>26.6</v>
      </c>
      <c r="F115" s="195">
        <v>26.6</v>
      </c>
      <c r="G115" s="195">
        <v>26.6</v>
      </c>
      <c r="H115" s="195">
        <v>26.6</v>
      </c>
      <c r="I115" s="188"/>
      <c r="J115" s="189"/>
      <c r="K115" s="190"/>
      <c r="L115" s="195">
        <v>26.4</v>
      </c>
      <c r="M115" s="198">
        <f>L115-C115</f>
        <v>0</v>
      </c>
      <c r="N115" s="195"/>
      <c r="O115" s="198"/>
      <c r="Q115" s="158"/>
    </row>
    <row r="116" spans="1:17" ht="12.75">
      <c r="A116" s="208" t="s">
        <v>332</v>
      </c>
      <c r="B116" s="222" t="s">
        <v>333</v>
      </c>
      <c r="C116" s="191">
        <v>6</v>
      </c>
      <c r="D116" s="187">
        <f>ROUND(D118+D119+D120,1)</f>
        <v>5</v>
      </c>
      <c r="E116" s="187">
        <f>ROUND(E118+E119+E120,1)</f>
        <v>5</v>
      </c>
      <c r="F116" s="187">
        <f>ROUND(F118+F119+F120,1)</f>
        <v>5</v>
      </c>
      <c r="G116" s="187">
        <f>ROUND(G118+G119+G120,1)</f>
        <v>5</v>
      </c>
      <c r="H116" s="187">
        <f>ROUND(H118+H119+H120,1)</f>
        <v>5</v>
      </c>
      <c r="I116" s="188">
        <f>H116/D116*100</f>
        <v>100</v>
      </c>
      <c r="J116" s="189"/>
      <c r="K116" s="190"/>
      <c r="L116" s="191">
        <v>6</v>
      </c>
      <c r="M116" s="192">
        <f>L116-C116</f>
        <v>0</v>
      </c>
      <c r="N116" s="191">
        <v>5</v>
      </c>
      <c r="O116" s="192">
        <f>N116-D116</f>
        <v>0</v>
      </c>
      <c r="P116" s="161"/>
      <c r="Q116" s="161"/>
    </row>
    <row r="117" spans="1:17" ht="12.75">
      <c r="A117" s="210" t="s">
        <v>301</v>
      </c>
      <c r="B117" s="200" t="s">
        <v>302</v>
      </c>
      <c r="C117" s="196" t="s">
        <v>303</v>
      </c>
      <c r="D117" s="202">
        <f>D116/C116*100</f>
        <v>83.33333333333334</v>
      </c>
      <c r="E117" s="202">
        <f>E116/D116*100</f>
        <v>100</v>
      </c>
      <c r="F117" s="202">
        <f>F116/E116*100</f>
        <v>100</v>
      </c>
      <c r="G117" s="202">
        <f>G116/F116*100</f>
        <v>100</v>
      </c>
      <c r="H117" s="202">
        <f>H116/G116*100</f>
        <v>100</v>
      </c>
      <c r="I117" s="188"/>
      <c r="J117" s="197"/>
      <c r="K117" s="190"/>
      <c r="L117" s="195"/>
      <c r="M117" s="198"/>
      <c r="N117" s="201"/>
      <c r="O117" s="198"/>
      <c r="P117" s="204"/>
      <c r="Q117" s="204"/>
    </row>
    <row r="118" spans="1:17" ht="12.75">
      <c r="A118" s="211" t="s">
        <v>304</v>
      </c>
      <c r="B118" s="206"/>
      <c r="C118" s="195">
        <v>0</v>
      </c>
      <c r="D118" s="195">
        <v>0</v>
      </c>
      <c r="E118" s="195">
        <v>0</v>
      </c>
      <c r="F118" s="195">
        <v>0</v>
      </c>
      <c r="G118" s="195">
        <v>0</v>
      </c>
      <c r="H118" s="195">
        <v>0</v>
      </c>
      <c r="I118" s="188"/>
      <c r="J118" s="189"/>
      <c r="K118" s="190"/>
      <c r="L118" s="195">
        <v>0</v>
      </c>
      <c r="M118" s="198">
        <f>L118-C118</f>
        <v>0</v>
      </c>
      <c r="N118" s="195">
        <v>0</v>
      </c>
      <c r="O118" s="198">
        <f>N118-D118</f>
        <v>0</v>
      </c>
      <c r="Q118" s="158"/>
    </row>
    <row r="119" spans="1:17" ht="15.75">
      <c r="A119" s="211" t="s">
        <v>330</v>
      </c>
      <c r="B119" s="206"/>
      <c r="C119" s="195">
        <v>3</v>
      </c>
      <c r="D119" s="195">
        <v>3</v>
      </c>
      <c r="E119" s="195">
        <v>3</v>
      </c>
      <c r="F119" s="195">
        <v>3</v>
      </c>
      <c r="G119" s="195">
        <v>3</v>
      </c>
      <c r="H119" s="195">
        <v>3</v>
      </c>
      <c r="I119" s="188"/>
      <c r="J119" s="189"/>
      <c r="K119" s="190"/>
      <c r="L119" s="195">
        <v>3</v>
      </c>
      <c r="M119" s="198">
        <f>L119-C119</f>
        <v>0</v>
      </c>
      <c r="N119" s="195"/>
      <c r="O119" s="198"/>
      <c r="Q119" s="158"/>
    </row>
    <row r="120" spans="1:17" ht="15.75">
      <c r="A120" s="211" t="s">
        <v>331</v>
      </c>
      <c r="B120" s="206"/>
      <c r="C120" s="195">
        <v>3</v>
      </c>
      <c r="D120" s="195">
        <v>2</v>
      </c>
      <c r="E120" s="195">
        <v>2</v>
      </c>
      <c r="F120" s="195">
        <v>2</v>
      </c>
      <c r="G120" s="195">
        <v>2</v>
      </c>
      <c r="H120" s="195">
        <v>2</v>
      </c>
      <c r="I120" s="188"/>
      <c r="J120" s="189"/>
      <c r="K120" s="190"/>
      <c r="L120" s="195">
        <v>3</v>
      </c>
      <c r="M120" s="198">
        <f>L120-C120</f>
        <v>0</v>
      </c>
      <c r="N120" s="195"/>
      <c r="O120" s="198"/>
      <c r="Q120" s="158"/>
    </row>
    <row r="121" spans="1:17" ht="25.5">
      <c r="A121" s="169" t="s">
        <v>334</v>
      </c>
      <c r="B121" s="206"/>
      <c r="C121" s="187"/>
      <c r="D121" s="187"/>
      <c r="E121" s="187"/>
      <c r="F121" s="187"/>
      <c r="G121" s="187"/>
      <c r="H121" s="187"/>
      <c r="I121" s="188"/>
      <c r="J121" s="197"/>
      <c r="K121" s="190"/>
      <c r="L121" s="195"/>
      <c r="M121" s="198">
        <f>L121-C121</f>
        <v>0</v>
      </c>
      <c r="N121" s="195"/>
      <c r="O121" s="198">
        <f>N121-D121</f>
        <v>0</v>
      </c>
      <c r="Q121" s="158"/>
    </row>
    <row r="122" spans="1:17" ht="12.75">
      <c r="A122" s="185" t="s">
        <v>335</v>
      </c>
      <c r="B122" s="186" t="s">
        <v>336</v>
      </c>
      <c r="C122" s="223">
        <f aca="true" t="shared" si="6" ref="C122:H122">C124+C125+C126</f>
        <v>10729</v>
      </c>
      <c r="D122" s="223">
        <f t="shared" si="6"/>
        <v>10137</v>
      </c>
      <c r="E122" s="223">
        <f t="shared" si="6"/>
        <v>9371</v>
      </c>
      <c r="F122" s="223">
        <f t="shared" si="6"/>
        <v>9371</v>
      </c>
      <c r="G122" s="223">
        <f t="shared" si="6"/>
        <v>9371</v>
      </c>
      <c r="H122" s="223">
        <f t="shared" si="6"/>
        <v>9371</v>
      </c>
      <c r="I122" s="188">
        <f>H122/D122*100</f>
        <v>92.44352372496793</v>
      </c>
      <c r="J122" s="189"/>
      <c r="K122" s="190"/>
      <c r="L122" s="224">
        <v>10729</v>
      </c>
      <c r="M122" s="225">
        <f>L122-C122</f>
        <v>0</v>
      </c>
      <c r="N122" s="224">
        <v>10137</v>
      </c>
      <c r="O122" s="225">
        <f>N122-D122</f>
        <v>0</v>
      </c>
      <c r="P122" s="161"/>
      <c r="Q122" s="161"/>
    </row>
    <row r="123" spans="1:17" ht="12.75">
      <c r="A123" s="210" t="s">
        <v>301</v>
      </c>
      <c r="B123" s="200" t="s">
        <v>302</v>
      </c>
      <c r="C123" s="196" t="s">
        <v>303</v>
      </c>
      <c r="D123" s="202">
        <f>D122/C122*100</f>
        <v>94.48224438437879</v>
      </c>
      <c r="E123" s="202">
        <f>E122/D122*100</f>
        <v>92.44352372496793</v>
      </c>
      <c r="F123" s="202">
        <f>F122/E122*100</f>
        <v>100</v>
      </c>
      <c r="G123" s="202">
        <f>G122/F122*100</f>
        <v>100</v>
      </c>
      <c r="H123" s="202">
        <f>H122/G122*100</f>
        <v>100</v>
      </c>
      <c r="I123" s="188"/>
      <c r="J123" s="197"/>
      <c r="K123" s="190"/>
      <c r="L123" s="226"/>
      <c r="M123" s="227"/>
      <c r="N123" s="228"/>
      <c r="O123" s="227"/>
      <c r="P123" s="204"/>
      <c r="Q123" s="204"/>
    </row>
    <row r="124" spans="1:17" ht="25.5">
      <c r="A124" s="211" t="s">
        <v>304</v>
      </c>
      <c r="B124" s="206"/>
      <c r="C124" s="226">
        <v>6284</v>
      </c>
      <c r="D124" s="226">
        <v>6012</v>
      </c>
      <c r="E124" s="226">
        <v>5010</v>
      </c>
      <c r="F124" s="226">
        <v>5010</v>
      </c>
      <c r="G124" s="226">
        <v>5010</v>
      </c>
      <c r="H124" s="226">
        <v>5010</v>
      </c>
      <c r="I124" s="188"/>
      <c r="J124" s="189" t="s">
        <v>337</v>
      </c>
      <c r="K124" s="190"/>
      <c r="L124" s="226">
        <v>6284</v>
      </c>
      <c r="M124" s="227">
        <f>L124-C124</f>
        <v>0</v>
      </c>
      <c r="N124" s="226">
        <v>6012</v>
      </c>
      <c r="O124" s="227">
        <f>N124-D124</f>
        <v>0</v>
      </c>
      <c r="Q124" s="158"/>
    </row>
    <row r="125" spans="1:17" ht="12.75">
      <c r="A125" s="211" t="s">
        <v>305</v>
      </c>
      <c r="B125" s="206"/>
      <c r="C125" s="226">
        <v>519</v>
      </c>
      <c r="D125" s="226">
        <v>531</v>
      </c>
      <c r="E125" s="226">
        <v>556</v>
      </c>
      <c r="F125" s="226">
        <v>556</v>
      </c>
      <c r="G125" s="226">
        <v>556</v>
      </c>
      <c r="H125" s="226">
        <v>556</v>
      </c>
      <c r="I125" s="188"/>
      <c r="J125" s="189"/>
      <c r="K125" s="190"/>
      <c r="L125" s="226">
        <v>519</v>
      </c>
      <c r="M125" s="227">
        <f>L125-C125</f>
        <v>0</v>
      </c>
      <c r="N125" s="226">
        <v>531</v>
      </c>
      <c r="O125" s="227">
        <f>N125-D125</f>
        <v>0</v>
      </c>
      <c r="Q125" s="158"/>
    </row>
    <row r="126" spans="1:17" ht="12.75">
      <c r="A126" s="211" t="s">
        <v>306</v>
      </c>
      <c r="B126" s="206"/>
      <c r="C126" s="226">
        <v>3926</v>
      </c>
      <c r="D126" s="226">
        <v>3594</v>
      </c>
      <c r="E126" s="226">
        <v>3805</v>
      </c>
      <c r="F126" s="226">
        <v>3805</v>
      </c>
      <c r="G126" s="226">
        <v>3805</v>
      </c>
      <c r="H126" s="226">
        <v>3805</v>
      </c>
      <c r="I126" s="188"/>
      <c r="J126" s="189"/>
      <c r="K126" s="190"/>
      <c r="L126" s="226">
        <v>3926</v>
      </c>
      <c r="M126" s="227">
        <f>L126-C126</f>
        <v>0</v>
      </c>
      <c r="N126" s="226">
        <v>3594</v>
      </c>
      <c r="O126" s="227">
        <f>N126-D126</f>
        <v>0</v>
      </c>
      <c r="Q126" s="158"/>
    </row>
    <row r="127" spans="1:17" ht="25.5">
      <c r="A127" s="216" t="s">
        <v>338</v>
      </c>
      <c r="B127" s="186" t="s">
        <v>336</v>
      </c>
      <c r="C127" s="223">
        <f aca="true" t="shared" si="7" ref="C127:H127">C129+C130+C131</f>
        <v>4066</v>
      </c>
      <c r="D127" s="223">
        <f t="shared" si="7"/>
        <v>4121</v>
      </c>
      <c r="E127" s="223">
        <f t="shared" si="7"/>
        <v>3466</v>
      </c>
      <c r="F127" s="223">
        <f t="shared" si="7"/>
        <v>3466</v>
      </c>
      <c r="G127" s="223">
        <f t="shared" si="7"/>
        <v>3466</v>
      </c>
      <c r="H127" s="223">
        <f t="shared" si="7"/>
        <v>3466</v>
      </c>
      <c r="I127" s="188">
        <f>H127/D127*100</f>
        <v>84.10579956321281</v>
      </c>
      <c r="J127" s="189" t="s">
        <v>339</v>
      </c>
      <c r="K127" s="190"/>
      <c r="L127" s="224">
        <v>4066</v>
      </c>
      <c r="M127" s="225">
        <f>L127-C127</f>
        <v>0</v>
      </c>
      <c r="N127" s="224">
        <v>4121</v>
      </c>
      <c r="O127" s="225">
        <f>N127-D127</f>
        <v>0</v>
      </c>
      <c r="Q127" s="158"/>
    </row>
    <row r="128" spans="1:17" ht="12.75">
      <c r="A128" s="213" t="s">
        <v>301</v>
      </c>
      <c r="B128" s="200" t="s">
        <v>302</v>
      </c>
      <c r="C128" s="196" t="s">
        <v>303</v>
      </c>
      <c r="D128" s="202">
        <f>D127/C127*100</f>
        <v>101.3526807673389</v>
      </c>
      <c r="E128" s="202">
        <f>E127/D127*100</f>
        <v>84.10579956321281</v>
      </c>
      <c r="F128" s="202">
        <f>F127/E127*100</f>
        <v>100</v>
      </c>
      <c r="G128" s="202">
        <f>G127/F127*100</f>
        <v>100</v>
      </c>
      <c r="H128" s="202">
        <f>H127/G127*100</f>
        <v>100</v>
      </c>
      <c r="I128" s="188"/>
      <c r="J128" s="197"/>
      <c r="K128" s="190"/>
      <c r="L128" s="226"/>
      <c r="M128" s="227"/>
      <c r="N128" s="228"/>
      <c r="O128" s="227"/>
      <c r="P128" s="204"/>
      <c r="Q128" s="204"/>
    </row>
    <row r="129" spans="1:17" ht="12.75">
      <c r="A129" s="214" t="s">
        <v>304</v>
      </c>
      <c r="B129" s="206"/>
      <c r="C129" s="226">
        <v>2083</v>
      </c>
      <c r="D129" s="226">
        <v>2083</v>
      </c>
      <c r="E129" s="226">
        <v>1600</v>
      </c>
      <c r="F129" s="226">
        <v>1600</v>
      </c>
      <c r="G129" s="226">
        <v>1600</v>
      </c>
      <c r="H129" s="226">
        <v>1600</v>
      </c>
      <c r="I129" s="188"/>
      <c r="J129" s="189"/>
      <c r="K129" s="190"/>
      <c r="L129" s="226">
        <v>2083</v>
      </c>
      <c r="M129" s="227">
        <f>L129-C129</f>
        <v>0</v>
      </c>
      <c r="N129" s="226">
        <v>2083</v>
      </c>
      <c r="O129" s="227">
        <f>N129-D129</f>
        <v>0</v>
      </c>
      <c r="Q129" s="158"/>
    </row>
    <row r="130" spans="1:17" ht="12.75">
      <c r="A130" s="214" t="s">
        <v>305</v>
      </c>
      <c r="B130" s="208"/>
      <c r="C130" s="226">
        <v>196</v>
      </c>
      <c r="D130" s="226">
        <v>163</v>
      </c>
      <c r="E130" s="226">
        <v>216</v>
      </c>
      <c r="F130" s="226">
        <v>216</v>
      </c>
      <c r="G130" s="226">
        <v>216</v>
      </c>
      <c r="H130" s="226">
        <v>216</v>
      </c>
      <c r="I130" s="188"/>
      <c r="J130" s="189"/>
      <c r="K130" s="190"/>
      <c r="L130" s="226">
        <v>196</v>
      </c>
      <c r="M130" s="227">
        <f>L130-C130</f>
        <v>0</v>
      </c>
      <c r="N130" s="226">
        <v>163</v>
      </c>
      <c r="O130" s="227">
        <f>N130-D130</f>
        <v>0</v>
      </c>
      <c r="Q130" s="158"/>
    </row>
    <row r="131" spans="1:17" ht="12.75">
      <c r="A131" s="214" t="s">
        <v>306</v>
      </c>
      <c r="B131" s="206"/>
      <c r="C131" s="226">
        <v>1787</v>
      </c>
      <c r="D131" s="226">
        <v>1875</v>
      </c>
      <c r="E131" s="226">
        <v>1650</v>
      </c>
      <c r="F131" s="226">
        <v>1650</v>
      </c>
      <c r="G131" s="226">
        <v>1650</v>
      </c>
      <c r="H131" s="226">
        <v>1650</v>
      </c>
      <c r="I131" s="188"/>
      <c r="J131" s="189"/>
      <c r="K131" s="190"/>
      <c r="L131" s="226">
        <v>1787</v>
      </c>
      <c r="M131" s="227">
        <f>L131-C131</f>
        <v>0</v>
      </c>
      <c r="N131" s="226">
        <v>1875</v>
      </c>
      <c r="O131" s="227">
        <f>N131-D131</f>
        <v>0</v>
      </c>
      <c r="Q131" s="158"/>
    </row>
    <row r="132" spans="1:17" ht="12.75">
      <c r="A132" s="185" t="s">
        <v>340</v>
      </c>
      <c r="B132" s="186" t="s">
        <v>336</v>
      </c>
      <c r="C132" s="223">
        <f aca="true" t="shared" si="8" ref="C132:H132">C134+C135+C136</f>
        <v>0</v>
      </c>
      <c r="D132" s="223">
        <f t="shared" si="8"/>
        <v>0</v>
      </c>
      <c r="E132" s="223">
        <f t="shared" si="8"/>
        <v>0</v>
      </c>
      <c r="F132" s="223">
        <f t="shared" si="8"/>
        <v>0</v>
      </c>
      <c r="G132" s="223">
        <f t="shared" si="8"/>
        <v>0</v>
      </c>
      <c r="H132" s="223">
        <f t="shared" si="8"/>
        <v>0</v>
      </c>
      <c r="I132" s="188" t="e">
        <f>H132/D132*100</f>
        <v>#DIV/0!</v>
      </c>
      <c r="J132" s="189"/>
      <c r="K132" s="190"/>
      <c r="L132" s="224"/>
      <c r="M132" s="225">
        <f>L132-C132</f>
        <v>0</v>
      </c>
      <c r="N132" s="224">
        <v>0</v>
      </c>
      <c r="O132" s="225">
        <f>N132-D132</f>
        <v>0</v>
      </c>
      <c r="P132" s="161"/>
      <c r="Q132" s="161"/>
    </row>
    <row r="133" spans="1:17" ht="12.75">
      <c r="A133" s="210" t="s">
        <v>301</v>
      </c>
      <c r="B133" s="200" t="s">
        <v>302</v>
      </c>
      <c r="C133" s="196" t="s">
        <v>303</v>
      </c>
      <c r="D133" s="202" t="e">
        <f>D132/C132*100</f>
        <v>#DIV/0!</v>
      </c>
      <c r="E133" s="202" t="e">
        <f>E132/D132*100</f>
        <v>#DIV/0!</v>
      </c>
      <c r="F133" s="202" t="e">
        <f>F132/E132*100</f>
        <v>#DIV/0!</v>
      </c>
      <c r="G133" s="202" t="e">
        <f>G132/F132*100</f>
        <v>#DIV/0!</v>
      </c>
      <c r="H133" s="202" t="e">
        <f>H132/G132*100</f>
        <v>#DIV/0!</v>
      </c>
      <c r="I133" s="188"/>
      <c r="J133" s="197"/>
      <c r="K133" s="190"/>
      <c r="L133" s="226"/>
      <c r="M133" s="227"/>
      <c r="N133" s="228"/>
      <c r="O133" s="227"/>
      <c r="P133" s="204"/>
      <c r="Q133" s="204"/>
    </row>
    <row r="134" spans="1:17" ht="12.75">
      <c r="A134" s="211" t="s">
        <v>304</v>
      </c>
      <c r="B134" s="206"/>
      <c r="C134" s="226">
        <v>0</v>
      </c>
      <c r="D134" s="226">
        <v>0</v>
      </c>
      <c r="E134" s="226">
        <v>0</v>
      </c>
      <c r="F134" s="226">
        <v>0</v>
      </c>
      <c r="G134" s="226">
        <v>0</v>
      </c>
      <c r="H134" s="226">
        <v>0</v>
      </c>
      <c r="I134" s="188"/>
      <c r="J134" s="189"/>
      <c r="K134" s="190"/>
      <c r="L134" s="226"/>
      <c r="M134" s="227">
        <f>L134-C134</f>
        <v>0</v>
      </c>
      <c r="N134" s="226">
        <v>0</v>
      </c>
      <c r="O134" s="227">
        <f>N134-D134</f>
        <v>0</v>
      </c>
      <c r="Q134" s="158"/>
    </row>
    <row r="135" spans="1:17" ht="12.75">
      <c r="A135" s="211" t="s">
        <v>305</v>
      </c>
      <c r="B135" s="206"/>
      <c r="C135" s="226">
        <v>0</v>
      </c>
      <c r="D135" s="226">
        <v>0</v>
      </c>
      <c r="E135" s="226">
        <v>0</v>
      </c>
      <c r="F135" s="226">
        <v>0</v>
      </c>
      <c r="G135" s="226">
        <v>0</v>
      </c>
      <c r="H135" s="226">
        <v>0</v>
      </c>
      <c r="I135" s="188"/>
      <c r="J135" s="189"/>
      <c r="K135" s="190"/>
      <c r="L135" s="226"/>
      <c r="M135" s="227">
        <f>L135-C135</f>
        <v>0</v>
      </c>
      <c r="N135" s="226">
        <v>0</v>
      </c>
      <c r="O135" s="227">
        <f>N135-D135</f>
        <v>0</v>
      </c>
      <c r="Q135" s="158"/>
    </row>
    <row r="136" spans="1:17" ht="12.75">
      <c r="A136" s="211" t="s">
        <v>306</v>
      </c>
      <c r="B136" s="206"/>
      <c r="C136" s="226">
        <v>0</v>
      </c>
      <c r="D136" s="226">
        <v>0</v>
      </c>
      <c r="E136" s="226">
        <v>0</v>
      </c>
      <c r="F136" s="226">
        <v>0</v>
      </c>
      <c r="G136" s="226">
        <v>0</v>
      </c>
      <c r="H136" s="226">
        <v>0</v>
      </c>
      <c r="I136" s="188"/>
      <c r="J136" s="189"/>
      <c r="K136" s="190"/>
      <c r="L136" s="226"/>
      <c r="M136" s="227">
        <f>L136-C136</f>
        <v>0</v>
      </c>
      <c r="N136" s="226">
        <v>0</v>
      </c>
      <c r="O136" s="227">
        <f>N136-D136</f>
        <v>0</v>
      </c>
      <c r="Q136" s="158"/>
    </row>
    <row r="137" spans="1:17" ht="12.75">
      <c r="A137" s="185" t="s">
        <v>341</v>
      </c>
      <c r="B137" s="186" t="s">
        <v>336</v>
      </c>
      <c r="C137" s="224">
        <v>3082</v>
      </c>
      <c r="D137" s="224">
        <v>4029</v>
      </c>
      <c r="E137" s="224">
        <v>3280</v>
      </c>
      <c r="F137" s="224">
        <v>3290</v>
      </c>
      <c r="G137" s="224">
        <v>3300</v>
      </c>
      <c r="H137" s="224">
        <v>3310</v>
      </c>
      <c r="I137" s="188">
        <f>H137/D137*100</f>
        <v>82.15438073963762</v>
      </c>
      <c r="J137" s="189"/>
      <c r="K137" s="190"/>
      <c r="L137" s="224">
        <v>3082</v>
      </c>
      <c r="M137" s="225">
        <f>L137-C137</f>
        <v>0</v>
      </c>
      <c r="N137" s="226">
        <v>4029</v>
      </c>
      <c r="O137" s="227">
        <f>N137-D137</f>
        <v>0</v>
      </c>
      <c r="P137" s="161"/>
      <c r="Q137" s="161"/>
    </row>
    <row r="138" spans="1:17" ht="12.75">
      <c r="A138" s="210" t="s">
        <v>301</v>
      </c>
      <c r="B138" s="200" t="s">
        <v>302</v>
      </c>
      <c r="C138" s="196" t="s">
        <v>303</v>
      </c>
      <c r="D138" s="202">
        <f>D137/C137*100</f>
        <v>130.72680077871513</v>
      </c>
      <c r="E138" s="202">
        <f>E137/D137*100</f>
        <v>81.40977910151402</v>
      </c>
      <c r="F138" s="202">
        <f>F137/E137*100</f>
        <v>100.30487804878048</v>
      </c>
      <c r="G138" s="202">
        <f>G137/F137*100</f>
        <v>100.30395136778117</v>
      </c>
      <c r="H138" s="202">
        <f>H137/G137*100</f>
        <v>100.3030303030303</v>
      </c>
      <c r="I138" s="188"/>
      <c r="J138" s="197"/>
      <c r="K138" s="190"/>
      <c r="L138" s="226"/>
      <c r="M138" s="225"/>
      <c r="N138" s="228"/>
      <c r="O138" s="225"/>
      <c r="P138" s="204"/>
      <c r="Q138" s="204"/>
    </row>
    <row r="139" spans="1:17" ht="25.5">
      <c r="A139" s="185" t="s">
        <v>342</v>
      </c>
      <c r="B139" s="186" t="s">
        <v>343</v>
      </c>
      <c r="C139" s="191">
        <v>1167.9</v>
      </c>
      <c r="D139" s="191">
        <v>1207</v>
      </c>
      <c r="E139" s="191">
        <v>1185.4</v>
      </c>
      <c r="F139" s="191">
        <v>1190</v>
      </c>
      <c r="G139" s="191">
        <v>1195</v>
      </c>
      <c r="H139" s="191">
        <v>1198</v>
      </c>
      <c r="I139" s="188">
        <f>H139/D139*100</f>
        <v>99.2543496271748</v>
      </c>
      <c r="J139" s="189" t="s">
        <v>344</v>
      </c>
      <c r="K139" s="190"/>
      <c r="L139" s="191">
        <v>1167.9</v>
      </c>
      <c r="M139" s="192">
        <f>L139-C139</f>
        <v>0</v>
      </c>
      <c r="N139" s="191">
        <v>1207</v>
      </c>
      <c r="O139" s="192">
        <f>N139-D139</f>
        <v>0</v>
      </c>
      <c r="P139" s="161"/>
      <c r="Q139" s="161"/>
    </row>
    <row r="140" spans="1:17" ht="12.75">
      <c r="A140" s="210" t="s">
        <v>301</v>
      </c>
      <c r="B140" s="200" t="s">
        <v>302</v>
      </c>
      <c r="C140" s="196" t="s">
        <v>303</v>
      </c>
      <c r="D140" s="202">
        <f>D139/C139*100</f>
        <v>103.34788937409023</v>
      </c>
      <c r="E140" s="202">
        <f>E139/D139*100</f>
        <v>98.21043910521956</v>
      </c>
      <c r="F140" s="202">
        <f>F139/E139*100</f>
        <v>100.38805466509196</v>
      </c>
      <c r="G140" s="202">
        <f>G139/F139*100</f>
        <v>100.42016806722688</v>
      </c>
      <c r="H140" s="202">
        <f>H139/G139*100</f>
        <v>100.2510460251046</v>
      </c>
      <c r="I140" s="188"/>
      <c r="J140" s="197"/>
      <c r="K140" s="190"/>
      <c r="L140" s="226"/>
      <c r="M140" s="225"/>
      <c r="N140" s="228"/>
      <c r="O140" s="225"/>
      <c r="P140" s="204"/>
      <c r="Q140" s="204"/>
    </row>
    <row r="141" spans="1:17" ht="28.5">
      <c r="A141" s="169" t="s">
        <v>345</v>
      </c>
      <c r="B141" s="200"/>
      <c r="C141" s="187"/>
      <c r="D141" s="202"/>
      <c r="E141" s="202"/>
      <c r="F141" s="202"/>
      <c r="G141" s="202"/>
      <c r="H141" s="202"/>
      <c r="I141" s="188"/>
      <c r="J141" s="197"/>
      <c r="K141" s="190"/>
      <c r="L141" s="229"/>
      <c r="M141" s="202"/>
      <c r="N141" s="229"/>
      <c r="O141" s="202"/>
      <c r="P141" s="204"/>
      <c r="Q141" s="204"/>
    </row>
    <row r="142" spans="1:17" ht="38.25">
      <c r="A142" s="208" t="s">
        <v>346</v>
      </c>
      <c r="B142" s="169" t="s">
        <v>347</v>
      </c>
      <c r="C142" s="187"/>
      <c r="D142" s="187">
        <f>D143+D174</f>
        <v>7902.724</v>
      </c>
      <c r="E142" s="187">
        <f>E143+E174</f>
        <v>8277.8659</v>
      </c>
      <c r="F142" s="187">
        <f>F143+F174</f>
        <v>8389.274482428002</v>
      </c>
      <c r="G142" s="187">
        <f>G143+G174</f>
        <v>8505.048566596777</v>
      </c>
      <c r="H142" s="187">
        <f>H143+H174</f>
        <v>8661.163370772314</v>
      </c>
      <c r="I142" s="188"/>
      <c r="J142" s="197"/>
      <c r="K142" s="190"/>
      <c r="L142" s="230"/>
      <c r="M142" s="231"/>
      <c r="N142" s="230"/>
      <c r="O142" s="231"/>
      <c r="P142" s="232"/>
      <c r="Q142" s="232"/>
    </row>
    <row r="143" spans="1:17" ht="12.75">
      <c r="A143" s="208" t="s">
        <v>348</v>
      </c>
      <c r="B143" s="169" t="s">
        <v>347</v>
      </c>
      <c r="C143" s="187"/>
      <c r="D143" s="187">
        <f>D23</f>
        <v>6241.048</v>
      </c>
      <c r="E143" s="187">
        <f>D143*E24/100</f>
        <v>6784.019176000001</v>
      </c>
      <c r="F143" s="187">
        <f>E143*F24/100</f>
        <v>6878.995444464002</v>
      </c>
      <c r="G143" s="187">
        <f>F143*G24/100</f>
        <v>6961.543389797569</v>
      </c>
      <c r="H143" s="187">
        <f>G143*H24/100</f>
        <v>7059.004997254736</v>
      </c>
      <c r="I143" s="188"/>
      <c r="J143" s="197"/>
      <c r="K143" s="190"/>
      <c r="L143" s="230"/>
      <c r="M143" s="202"/>
      <c r="N143" s="230"/>
      <c r="O143" s="231"/>
      <c r="P143" s="233"/>
      <c r="Q143" s="233"/>
    </row>
    <row r="144" spans="1:17" ht="25.5">
      <c r="A144" s="234" t="s">
        <v>349</v>
      </c>
      <c r="B144" s="222"/>
      <c r="C144" s="231"/>
      <c r="D144" s="231">
        <f>D143*100/D142</f>
        <v>78.97337677489432</v>
      </c>
      <c r="E144" s="231">
        <f>E143*100/E142</f>
        <v>81.95372162286417</v>
      </c>
      <c r="F144" s="231">
        <f>F143*100/F142</f>
        <v>81.99750120076058</v>
      </c>
      <c r="G144" s="231">
        <f>G143*100/G142</f>
        <v>81.8518946163193</v>
      </c>
      <c r="H144" s="231">
        <f>H143*100/H142</f>
        <v>81.50181095851198</v>
      </c>
      <c r="I144" s="188"/>
      <c r="J144" s="197"/>
      <c r="K144" s="235"/>
      <c r="L144" s="230"/>
      <c r="M144" s="231"/>
      <c r="N144" s="230"/>
      <c r="O144" s="231"/>
      <c r="P144" s="232"/>
      <c r="Q144" s="232"/>
    </row>
    <row r="145" spans="1:17" ht="38.25">
      <c r="A145" s="212" t="s">
        <v>350</v>
      </c>
      <c r="B145" s="169" t="s">
        <v>347</v>
      </c>
      <c r="C145" s="196"/>
      <c r="D145" s="196">
        <f>D44*$D146</f>
        <v>3270.456</v>
      </c>
      <c r="E145" s="196">
        <f>E44*$D146</f>
        <v>3558.7529999999997</v>
      </c>
      <c r="F145" s="196">
        <f>F44*$D146</f>
        <v>3571.7309999999998</v>
      </c>
      <c r="G145" s="196">
        <f>G44*$D146</f>
        <v>3581.9279999999994</v>
      </c>
      <c r="H145" s="196">
        <f>H44*$D146</f>
        <v>3593.052</v>
      </c>
      <c r="I145" s="188"/>
      <c r="J145" s="197"/>
      <c r="K145" s="190"/>
      <c r="L145" s="230"/>
      <c r="M145" s="202"/>
      <c r="N145" s="230"/>
      <c r="O145" s="231"/>
      <c r="P145" s="233"/>
      <c r="Q145" s="233"/>
    </row>
    <row r="146" spans="1:17" ht="12.75">
      <c r="A146" s="211" t="s">
        <v>351</v>
      </c>
      <c r="B146" s="206" t="s">
        <v>347</v>
      </c>
      <c r="C146" s="196"/>
      <c r="D146" s="220">
        <v>9.27</v>
      </c>
      <c r="E146" s="196"/>
      <c r="F146" s="196"/>
      <c r="G146" s="196"/>
      <c r="H146" s="196"/>
      <c r="I146" s="188"/>
      <c r="J146" s="197"/>
      <c r="K146" s="190"/>
      <c r="L146" s="229"/>
      <c r="M146" s="202"/>
      <c r="N146" s="229"/>
      <c r="O146" s="202"/>
      <c r="P146" s="204"/>
      <c r="Q146" s="204"/>
    </row>
    <row r="147" spans="1:17" ht="12.75">
      <c r="A147" s="236" t="s">
        <v>352</v>
      </c>
      <c r="B147" s="222"/>
      <c r="C147" s="231"/>
      <c r="D147" s="231">
        <f>D145*100/D$142</f>
        <v>41.38390762476331</v>
      </c>
      <c r="E147" s="231">
        <f>E145*100/E$142</f>
        <v>42.99118931124506</v>
      </c>
      <c r="F147" s="231">
        <f>F145*100/F$142</f>
        <v>42.574968878194085</v>
      </c>
      <c r="G147" s="231">
        <f>G145*100/G$142</f>
        <v>42.11531506201942</v>
      </c>
      <c r="H147" s="231">
        <f>H145*100/H$142</f>
        <v>41.48463487162705</v>
      </c>
      <c r="I147" s="188"/>
      <c r="J147" s="197"/>
      <c r="K147" s="235"/>
      <c r="L147" s="230"/>
      <c r="M147" s="231"/>
      <c r="N147" s="230"/>
      <c r="O147" s="231"/>
      <c r="P147" s="233"/>
      <c r="Q147" s="233"/>
    </row>
    <row r="148" spans="1:17" ht="12.75">
      <c r="A148" s="237" t="s">
        <v>307</v>
      </c>
      <c r="B148" s="169" t="s">
        <v>347</v>
      </c>
      <c r="C148" s="196"/>
      <c r="D148" s="196">
        <f>D49*$D149</f>
        <v>2971.5780000000004</v>
      </c>
      <c r="E148" s="196">
        <f>E49*$D149</f>
        <v>3311.94</v>
      </c>
      <c r="F148" s="196">
        <f>F49*$D149</f>
        <v>3361.2180000000003</v>
      </c>
      <c r="G148" s="196">
        <f>G49*$D149</f>
        <v>3428.8320000000003</v>
      </c>
      <c r="H148" s="196">
        <f>H49*$D149</f>
        <v>3494.154</v>
      </c>
      <c r="I148" s="188"/>
      <c r="J148" s="197"/>
      <c r="K148" s="190"/>
      <c r="L148" s="230"/>
      <c r="M148" s="202"/>
      <c r="N148" s="230"/>
      <c r="O148" s="231"/>
      <c r="P148" s="233"/>
      <c r="Q148" s="233"/>
    </row>
    <row r="149" spans="1:17" ht="12.75">
      <c r="A149" s="238" t="s">
        <v>351</v>
      </c>
      <c r="B149" s="206" t="s">
        <v>347</v>
      </c>
      <c r="C149" s="196"/>
      <c r="D149" s="220">
        <v>11.46</v>
      </c>
      <c r="E149" s="196" t="s">
        <v>303</v>
      </c>
      <c r="F149" s="196" t="s">
        <v>303</v>
      </c>
      <c r="G149" s="196" t="s">
        <v>303</v>
      </c>
      <c r="H149" s="196" t="s">
        <v>303</v>
      </c>
      <c r="I149" s="188"/>
      <c r="J149" s="197"/>
      <c r="K149" s="190"/>
      <c r="L149" s="229"/>
      <c r="M149" s="202"/>
      <c r="N149" s="229"/>
      <c r="O149" s="202"/>
      <c r="P149" s="204"/>
      <c r="Q149" s="204"/>
    </row>
    <row r="150" spans="1:17" ht="25.5">
      <c r="A150" s="239" t="s">
        <v>353</v>
      </c>
      <c r="B150" s="222"/>
      <c r="C150" s="231"/>
      <c r="D150" s="231">
        <f>D148*100/D145</f>
        <v>90.8612743910941</v>
      </c>
      <c r="E150" s="231">
        <f>E148*100/E145</f>
        <v>93.06462123108854</v>
      </c>
      <c r="F150" s="231">
        <f>F148*100/F145</f>
        <v>94.10613509248039</v>
      </c>
      <c r="G150" s="231">
        <f>G148*100/G145</f>
        <v>95.72587723706341</v>
      </c>
      <c r="H150" s="231">
        <f>H148*100/H145</f>
        <v>97.24752104895782</v>
      </c>
      <c r="I150" s="188"/>
      <c r="J150" s="197"/>
      <c r="K150" s="235"/>
      <c r="L150" s="230"/>
      <c r="M150" s="231"/>
      <c r="N150" s="230"/>
      <c r="O150" s="231"/>
      <c r="P150" s="233"/>
      <c r="Q150" s="233"/>
    </row>
    <row r="151" spans="1:17" ht="12.75">
      <c r="A151" s="212" t="s">
        <v>354</v>
      </c>
      <c r="B151" s="169" t="s">
        <v>347</v>
      </c>
      <c r="C151" s="187"/>
      <c r="D151" s="196">
        <f>D54*$D152</f>
        <v>0</v>
      </c>
      <c r="E151" s="196">
        <f>E54*$D152</f>
        <v>0</v>
      </c>
      <c r="F151" s="196">
        <f>F54*$D152</f>
        <v>0</v>
      </c>
      <c r="G151" s="196">
        <f>G54*$D152</f>
        <v>0</v>
      </c>
      <c r="H151" s="196">
        <f>H54*$D152</f>
        <v>0</v>
      </c>
      <c r="I151" s="188"/>
      <c r="J151" s="197"/>
      <c r="K151" s="190"/>
      <c r="L151" s="230"/>
      <c r="M151" s="202"/>
      <c r="N151" s="230"/>
      <c r="O151" s="231"/>
      <c r="P151" s="233"/>
      <c r="Q151" s="233"/>
    </row>
    <row r="152" spans="1:17" ht="12.75">
      <c r="A152" s="211" t="s">
        <v>351</v>
      </c>
      <c r="B152" s="206" t="s">
        <v>347</v>
      </c>
      <c r="C152" s="196"/>
      <c r="D152" s="220"/>
      <c r="E152" s="196" t="s">
        <v>303</v>
      </c>
      <c r="F152" s="196" t="s">
        <v>303</v>
      </c>
      <c r="G152" s="196" t="s">
        <v>303</v>
      </c>
      <c r="H152" s="196" t="s">
        <v>303</v>
      </c>
      <c r="I152" s="188"/>
      <c r="J152" s="197"/>
      <c r="K152" s="190"/>
      <c r="L152" s="229"/>
      <c r="M152" s="202"/>
      <c r="N152" s="229"/>
      <c r="O152" s="202"/>
      <c r="P152" s="204"/>
      <c r="Q152" s="204"/>
    </row>
    <row r="153" spans="1:17" ht="12.75">
      <c r="A153" s="236" t="s">
        <v>352</v>
      </c>
      <c r="B153" s="222"/>
      <c r="C153" s="231"/>
      <c r="D153" s="231">
        <f>D151*100/D$142</f>
        <v>0</v>
      </c>
      <c r="E153" s="231">
        <f>E151*100/E$142</f>
        <v>0</v>
      </c>
      <c r="F153" s="231">
        <f>F151*100/F$142</f>
        <v>0</v>
      </c>
      <c r="G153" s="231">
        <f>G151*100/G$142</f>
        <v>0</v>
      </c>
      <c r="H153" s="231">
        <f>H151*100/H$142</f>
        <v>0</v>
      </c>
      <c r="I153" s="188"/>
      <c r="J153" s="197"/>
      <c r="K153" s="235"/>
      <c r="L153" s="230"/>
      <c r="M153" s="231"/>
      <c r="N153" s="230"/>
      <c r="O153" s="231"/>
      <c r="P153" s="233"/>
      <c r="Q153" s="233"/>
    </row>
    <row r="154" spans="1:17" ht="25.5">
      <c r="A154" s="212" t="s">
        <v>355</v>
      </c>
      <c r="B154" s="169" t="s">
        <v>347</v>
      </c>
      <c r="C154" s="196"/>
      <c r="D154" s="196">
        <f>D64*$D155</f>
        <v>48.211</v>
      </c>
      <c r="E154" s="196">
        <f>E64*$D155</f>
        <v>36.483999999999995</v>
      </c>
      <c r="F154" s="196">
        <f>F64*$D155</f>
        <v>40.393</v>
      </c>
      <c r="G154" s="196">
        <f>G64*$D155</f>
        <v>44.302</v>
      </c>
      <c r="H154" s="196">
        <f>H64*$D155</f>
        <v>48.211</v>
      </c>
      <c r="I154" s="188"/>
      <c r="J154" s="197"/>
      <c r="K154" s="190"/>
      <c r="L154" s="230"/>
      <c r="M154" s="202"/>
      <c r="N154" s="230"/>
      <c r="O154" s="231"/>
      <c r="P154" s="233"/>
      <c r="Q154" s="233"/>
    </row>
    <row r="155" spans="1:17" ht="12.75">
      <c r="A155" s="211" t="s">
        <v>351</v>
      </c>
      <c r="B155" s="206" t="s">
        <v>347</v>
      </c>
      <c r="C155" s="196"/>
      <c r="D155" s="220">
        <v>13.03</v>
      </c>
      <c r="E155" s="196" t="s">
        <v>303</v>
      </c>
      <c r="F155" s="196" t="s">
        <v>303</v>
      </c>
      <c r="G155" s="196" t="s">
        <v>303</v>
      </c>
      <c r="H155" s="196" t="s">
        <v>303</v>
      </c>
      <c r="I155" s="188"/>
      <c r="J155" s="197"/>
      <c r="K155" s="190"/>
      <c r="L155" s="229"/>
      <c r="M155" s="202"/>
      <c r="N155" s="229"/>
      <c r="O155" s="202"/>
      <c r="P155" s="204"/>
      <c r="Q155" s="204"/>
    </row>
    <row r="156" spans="1:17" ht="12.75">
      <c r="A156" s="236" t="s">
        <v>352</v>
      </c>
      <c r="B156" s="222"/>
      <c r="C156" s="231"/>
      <c r="D156" s="231">
        <f>D154*100/D$142</f>
        <v>0.6100554694811561</v>
      </c>
      <c r="E156" s="231">
        <f>E154*100/E$142</f>
        <v>0.44074161674931206</v>
      </c>
      <c r="F156" s="231">
        <f>F154*100/F$142</f>
        <v>0.4814838289604939</v>
      </c>
      <c r="G156" s="231">
        <f>G154*100/G$142</f>
        <v>0.5208906175326764</v>
      </c>
      <c r="H156" s="231">
        <f>H154*100/H$142</f>
        <v>0.5566342295619466</v>
      </c>
      <c r="I156" s="188"/>
      <c r="J156" s="197"/>
      <c r="K156" s="235"/>
      <c r="L156" s="230"/>
      <c r="M156" s="231"/>
      <c r="N156" s="230"/>
      <c r="O156" s="231"/>
      <c r="P156" s="233"/>
      <c r="Q156" s="233"/>
    </row>
    <row r="157" spans="1:17" ht="12.75">
      <c r="A157" s="212" t="s">
        <v>356</v>
      </c>
      <c r="B157" s="169" t="s">
        <v>347</v>
      </c>
      <c r="C157" s="187"/>
      <c r="D157" s="196">
        <f>D69*$D158</f>
        <v>613.134</v>
      </c>
      <c r="E157" s="196">
        <f>E69*$D158</f>
        <v>684.2220000000001</v>
      </c>
      <c r="F157" s="196">
        <f>F69*$D158</f>
        <v>694.589</v>
      </c>
      <c r="G157" s="196">
        <f>G69*$D158</f>
        <v>701.994</v>
      </c>
      <c r="H157" s="196">
        <f>H69*$D158</f>
        <v>713.8420000000001</v>
      </c>
      <c r="I157" s="188"/>
      <c r="J157" s="197"/>
      <c r="K157" s="190"/>
      <c r="L157" s="230"/>
      <c r="M157" s="202"/>
      <c r="N157" s="230"/>
      <c r="O157" s="231"/>
      <c r="P157" s="233"/>
      <c r="Q157" s="233"/>
    </row>
    <row r="158" spans="1:17" ht="12.75">
      <c r="A158" s="211" t="s">
        <v>351</v>
      </c>
      <c r="B158" s="206" t="s">
        <v>347</v>
      </c>
      <c r="C158" s="196"/>
      <c r="D158" s="220">
        <v>14.81</v>
      </c>
      <c r="E158" s="196" t="s">
        <v>303</v>
      </c>
      <c r="F158" s="196" t="s">
        <v>303</v>
      </c>
      <c r="G158" s="196" t="s">
        <v>303</v>
      </c>
      <c r="H158" s="196" t="s">
        <v>303</v>
      </c>
      <c r="I158" s="240"/>
      <c r="J158" s="241"/>
      <c r="K158" s="190"/>
      <c r="L158" s="229"/>
      <c r="M158" s="202"/>
      <c r="N158" s="229"/>
      <c r="O158" s="202"/>
      <c r="P158" s="204"/>
      <c r="Q158" s="204"/>
    </row>
    <row r="159" spans="1:17" ht="12.75">
      <c r="A159" s="236" t="s">
        <v>352</v>
      </c>
      <c r="B159" s="222"/>
      <c r="C159" s="231"/>
      <c r="D159" s="231">
        <f>D157*100/D$142</f>
        <v>7.758514658996063</v>
      </c>
      <c r="E159" s="231">
        <f>E157*100/E$142</f>
        <v>8.265681134071041</v>
      </c>
      <c r="F159" s="231">
        <f>F157*100/F$142</f>
        <v>8.279488309208045</v>
      </c>
      <c r="G159" s="231">
        <f>G157*100/G$142</f>
        <v>8.253850574787453</v>
      </c>
      <c r="H159" s="231">
        <f>H157*100/H$142</f>
        <v>8.241872014663857</v>
      </c>
      <c r="I159" s="188"/>
      <c r="J159" s="197"/>
      <c r="K159" s="235"/>
      <c r="L159" s="230"/>
      <c r="M159" s="231"/>
      <c r="N159" s="230"/>
      <c r="O159" s="231"/>
      <c r="P159" s="233"/>
      <c r="Q159" s="233"/>
    </row>
    <row r="160" spans="1:17" ht="12.75">
      <c r="A160" s="212" t="s">
        <v>312</v>
      </c>
      <c r="B160" s="169" t="s">
        <v>347</v>
      </c>
      <c r="C160" s="202"/>
      <c r="D160" s="196">
        <f>D74*$D161</f>
        <v>246.5</v>
      </c>
      <c r="E160" s="196">
        <f>E74*$D161</f>
        <v>249.89999999999998</v>
      </c>
      <c r="F160" s="196">
        <f>F74*$D161</f>
        <v>255</v>
      </c>
      <c r="G160" s="196">
        <f>G74*$D161</f>
        <v>265.2</v>
      </c>
      <c r="H160" s="196">
        <f>H74*$D161</f>
        <v>270.3</v>
      </c>
      <c r="I160" s="188"/>
      <c r="J160" s="197"/>
      <c r="K160" s="190"/>
      <c r="L160" s="229"/>
      <c r="M160" s="202"/>
      <c r="N160" s="229"/>
      <c r="O160" s="202"/>
      <c r="P160" s="204"/>
      <c r="Q160" s="204"/>
    </row>
    <row r="161" spans="1:17" ht="12.75">
      <c r="A161" s="211" t="s">
        <v>351</v>
      </c>
      <c r="B161" s="206" t="s">
        <v>347</v>
      </c>
      <c r="C161" s="196"/>
      <c r="D161" s="220">
        <v>17</v>
      </c>
      <c r="E161" s="196" t="s">
        <v>303</v>
      </c>
      <c r="F161" s="196" t="s">
        <v>303</v>
      </c>
      <c r="G161" s="196" t="s">
        <v>303</v>
      </c>
      <c r="H161" s="196" t="s">
        <v>303</v>
      </c>
      <c r="I161" s="188"/>
      <c r="J161" s="197"/>
      <c r="K161" s="190"/>
      <c r="L161" s="229"/>
      <c r="M161" s="202"/>
      <c r="N161" s="229"/>
      <c r="O161" s="202"/>
      <c r="P161" s="204"/>
      <c r="Q161" s="204"/>
    </row>
    <row r="162" spans="1:17" ht="12.75">
      <c r="A162" s="236" t="s">
        <v>352</v>
      </c>
      <c r="B162" s="222"/>
      <c r="C162" s="231"/>
      <c r="D162" s="231">
        <f>D160*100/D$142</f>
        <v>3.1191776405199017</v>
      </c>
      <c r="E162" s="231">
        <f>E160*100/E$142</f>
        <v>3.0188940364448276</v>
      </c>
      <c r="F162" s="231">
        <f>F160*100/F$142</f>
        <v>3.039595384965859</v>
      </c>
      <c r="G162" s="231">
        <f>G160*100/G$142</f>
        <v>3.118147979090465</v>
      </c>
      <c r="H162" s="231">
        <f>H160*100/H$142</f>
        <v>3.1208278660594924</v>
      </c>
      <c r="I162" s="188"/>
      <c r="J162" s="197"/>
      <c r="K162" s="235"/>
      <c r="L162" s="230"/>
      <c r="M162" s="231"/>
      <c r="N162" s="230"/>
      <c r="O162" s="231"/>
      <c r="P162" s="233"/>
      <c r="Q162" s="233"/>
    </row>
    <row r="163" spans="1:17" ht="12.75">
      <c r="A163" s="212" t="s">
        <v>313</v>
      </c>
      <c r="B163" s="169" t="s">
        <v>347</v>
      </c>
      <c r="C163" s="196"/>
      <c r="D163" s="196">
        <f>D79*$D164</f>
        <v>325.5</v>
      </c>
      <c r="E163" s="196">
        <f>E79*$D164</f>
        <v>414</v>
      </c>
      <c r="F163" s="196">
        <f>F79*$D164</f>
        <v>456</v>
      </c>
      <c r="G163" s="196">
        <f>G79*$D164</f>
        <v>499.49999999999994</v>
      </c>
      <c r="H163" s="196">
        <f>H79*$D164</f>
        <v>528</v>
      </c>
      <c r="I163" s="188"/>
      <c r="J163" s="197"/>
      <c r="K163" s="190"/>
      <c r="L163" s="229"/>
      <c r="M163" s="202"/>
      <c r="N163" s="229"/>
      <c r="O163" s="202"/>
      <c r="P163" s="204"/>
      <c r="Q163" s="204"/>
    </row>
    <row r="164" spans="1:17" ht="12.75">
      <c r="A164" s="211" t="s">
        <v>351</v>
      </c>
      <c r="B164" s="206" t="s">
        <v>347</v>
      </c>
      <c r="C164" s="196"/>
      <c r="D164" s="220">
        <v>15</v>
      </c>
      <c r="E164" s="196" t="s">
        <v>303</v>
      </c>
      <c r="F164" s="196" t="s">
        <v>303</v>
      </c>
      <c r="G164" s="196" t="s">
        <v>303</v>
      </c>
      <c r="H164" s="196" t="s">
        <v>303</v>
      </c>
      <c r="I164" s="188"/>
      <c r="J164" s="197"/>
      <c r="K164" s="190"/>
      <c r="L164" s="229"/>
      <c r="M164" s="202"/>
      <c r="N164" s="229"/>
      <c r="O164" s="202"/>
      <c r="P164" s="204"/>
      <c r="Q164" s="204"/>
    </row>
    <row r="165" spans="1:17" ht="12.75">
      <c r="A165" s="236" t="s">
        <v>352</v>
      </c>
      <c r="B165" s="222"/>
      <c r="C165" s="231"/>
      <c r="D165" s="231">
        <f>D163*100/D$142</f>
        <v>4.118832949246361</v>
      </c>
      <c r="E165" s="231">
        <f>E163*100/E$142</f>
        <v>5.001289039968622</v>
      </c>
      <c r="F165" s="231">
        <f>F163*100/F$142</f>
        <v>5.435511747233066</v>
      </c>
      <c r="G165" s="231">
        <f>G163*100/G$142</f>
        <v>5.872982336182833</v>
      </c>
      <c r="H165" s="231">
        <f>H163*100/H$142</f>
        <v>6.0961787394724825</v>
      </c>
      <c r="I165" s="188"/>
      <c r="J165" s="197"/>
      <c r="K165" s="235"/>
      <c r="L165" s="230"/>
      <c r="M165" s="231"/>
      <c r="N165" s="230"/>
      <c r="O165" s="231"/>
      <c r="P165" s="233"/>
      <c r="Q165" s="233"/>
    </row>
    <row r="166" spans="1:17" ht="12.75">
      <c r="A166" s="212" t="s">
        <v>317</v>
      </c>
      <c r="B166" s="169" t="s">
        <v>347</v>
      </c>
      <c r="C166" s="196"/>
      <c r="D166" s="196">
        <f>D86*$D167</f>
        <v>1630.135</v>
      </c>
      <c r="E166" s="196">
        <f>E86*$D167</f>
        <v>1422.5899999999997</v>
      </c>
      <c r="F166" s="196">
        <f>F86*$D167</f>
        <v>1436.695</v>
      </c>
      <c r="G166" s="196">
        <f>G86*$D167</f>
        <v>1438.71</v>
      </c>
      <c r="H166" s="196">
        <f>H86*$D167</f>
        <v>1442.7399999999998</v>
      </c>
      <c r="I166" s="188"/>
      <c r="J166" s="197"/>
      <c r="K166" s="190"/>
      <c r="L166" s="229"/>
      <c r="M166" s="202"/>
      <c r="N166" s="229"/>
      <c r="O166" s="202"/>
      <c r="P166" s="204"/>
      <c r="Q166" s="204"/>
    </row>
    <row r="167" spans="1:17" ht="12.75">
      <c r="A167" s="211" t="s">
        <v>351</v>
      </c>
      <c r="B167" s="206" t="s">
        <v>347</v>
      </c>
      <c r="C167" s="196"/>
      <c r="D167" s="220">
        <v>20.15</v>
      </c>
      <c r="E167" s="196" t="s">
        <v>303</v>
      </c>
      <c r="F167" s="196" t="s">
        <v>303</v>
      </c>
      <c r="G167" s="196" t="s">
        <v>303</v>
      </c>
      <c r="H167" s="196" t="s">
        <v>303</v>
      </c>
      <c r="I167" s="188"/>
      <c r="J167" s="197"/>
      <c r="K167" s="190"/>
      <c r="L167" s="229"/>
      <c r="M167" s="202"/>
      <c r="N167" s="229"/>
      <c r="O167" s="202"/>
      <c r="P167" s="204"/>
      <c r="Q167" s="204"/>
    </row>
    <row r="168" spans="1:17" ht="12.75">
      <c r="A168" s="236" t="s">
        <v>352</v>
      </c>
      <c r="B168" s="222"/>
      <c r="C168" s="231"/>
      <c r="D168" s="231">
        <f>D166*100/D$142</f>
        <v>20.627507679630465</v>
      </c>
      <c r="E168" s="231">
        <f>E166*100/E$142</f>
        <v>17.185468056446766</v>
      </c>
      <c r="F168" s="231">
        <f>F166*100/F$142</f>
        <v>17.125378398445196</v>
      </c>
      <c r="G168" s="231">
        <f>G166*100/G$142</f>
        <v>16.915952786565775</v>
      </c>
      <c r="H168" s="231">
        <f>H166*100/H$142</f>
        <v>16.65757748974721</v>
      </c>
      <c r="I168" s="188"/>
      <c r="J168" s="197"/>
      <c r="K168" s="235"/>
      <c r="L168" s="230"/>
      <c r="M168" s="231"/>
      <c r="N168" s="230"/>
      <c r="O168" s="231"/>
      <c r="P168" s="233"/>
      <c r="Q168" s="233"/>
    </row>
    <row r="169" spans="1:17" ht="12.75">
      <c r="A169" s="212" t="s">
        <v>319</v>
      </c>
      <c r="B169" s="169" t="s">
        <v>347</v>
      </c>
      <c r="C169" s="196"/>
      <c r="D169" s="196">
        <f>D91*$D170</f>
        <v>4.15</v>
      </c>
      <c r="E169" s="196">
        <f>E91*$D170</f>
        <v>4.2</v>
      </c>
      <c r="F169" s="196">
        <f>F91*$D170</f>
        <v>4.25</v>
      </c>
      <c r="G169" s="196">
        <f>G91*$D170</f>
        <v>4.35</v>
      </c>
      <c r="H169" s="196">
        <f>H91*$D170</f>
        <v>4.45</v>
      </c>
      <c r="I169" s="188"/>
      <c r="J169" s="197"/>
      <c r="K169" s="190"/>
      <c r="L169" s="229"/>
      <c r="M169" s="202"/>
      <c r="N169" s="229"/>
      <c r="O169" s="202"/>
      <c r="P169" s="204"/>
      <c r="Q169" s="204"/>
    </row>
    <row r="170" spans="1:17" ht="12.75">
      <c r="A170" s="211" t="s">
        <v>351</v>
      </c>
      <c r="B170" s="206" t="s">
        <v>347</v>
      </c>
      <c r="C170" s="196"/>
      <c r="D170" s="220">
        <v>50</v>
      </c>
      <c r="E170" s="196" t="s">
        <v>303</v>
      </c>
      <c r="F170" s="196" t="s">
        <v>303</v>
      </c>
      <c r="G170" s="196" t="s">
        <v>303</v>
      </c>
      <c r="H170" s="196" t="s">
        <v>303</v>
      </c>
      <c r="I170" s="188"/>
      <c r="J170" s="197"/>
      <c r="K170" s="190"/>
      <c r="L170" s="229"/>
      <c r="M170" s="202"/>
      <c r="N170" s="229"/>
      <c r="O170" s="202"/>
      <c r="P170" s="204"/>
      <c r="Q170" s="204"/>
    </row>
    <row r="171" spans="1:17" ht="12.75">
      <c r="A171" s="236" t="s">
        <v>352</v>
      </c>
      <c r="B171" s="222"/>
      <c r="C171" s="231"/>
      <c r="D171" s="231">
        <f>D169*100/D$142</f>
        <v>0.05251353836980768</v>
      </c>
      <c r="E171" s="231">
        <f>E169*100/E$142</f>
        <v>0.0507377148982324</v>
      </c>
      <c r="F171" s="231">
        <f>F169*100/F$142</f>
        <v>0.05065992308276432</v>
      </c>
      <c r="G171" s="231">
        <f>G169*100/G$142</f>
        <v>0.051146092417207856</v>
      </c>
      <c r="H171" s="231">
        <f>H169*100/H$142</f>
        <v>0.051378779148963154</v>
      </c>
      <c r="I171" s="188"/>
      <c r="J171" s="197"/>
      <c r="K171" s="235"/>
      <c r="L171" s="230"/>
      <c r="M171" s="231"/>
      <c r="N171" s="230"/>
      <c r="O171" s="231"/>
      <c r="P171" s="233"/>
      <c r="Q171" s="233"/>
    </row>
    <row r="172" spans="1:17" ht="12.75">
      <c r="A172" s="212" t="s">
        <v>357</v>
      </c>
      <c r="B172" s="169" t="s">
        <v>347</v>
      </c>
      <c r="C172" s="196"/>
      <c r="D172" s="196">
        <f>D143-D145-D151-D154-D157-D160-D163-D166-D169</f>
        <v>102.96199999999985</v>
      </c>
      <c r="E172" s="196">
        <f>E143-E145-E151-E154-E157-E160-E163-E166-E169</f>
        <v>413.8701760000011</v>
      </c>
      <c r="F172" s="196">
        <f>F143-F145-F151-F154-F157-F160-F163-F166-F169</f>
        <v>420.3374444640019</v>
      </c>
      <c r="G172" s="196">
        <f>G143-G145-G151-G154-G157-G160-G163-G166-G169</f>
        <v>425.55938979756945</v>
      </c>
      <c r="H172" s="196">
        <f>H143-H145-H151-H154-H157-H160-H163-H166-H169</f>
        <v>458.40999725473586</v>
      </c>
      <c r="I172" s="188"/>
      <c r="J172" s="197"/>
      <c r="K172" s="190"/>
      <c r="L172" s="242"/>
      <c r="M172" s="196"/>
      <c r="N172" s="242"/>
      <c r="O172" s="187"/>
      <c r="P172" s="161"/>
      <c r="Q172" s="161"/>
    </row>
    <row r="173" spans="1:17" ht="12.75">
      <c r="A173" s="236" t="s">
        <v>352</v>
      </c>
      <c r="B173" s="222"/>
      <c r="C173" s="231"/>
      <c r="D173" s="231">
        <f>D172*100/D142</f>
        <v>1.3028672138872601</v>
      </c>
      <c r="E173" s="231">
        <f>E172*100/E142</f>
        <v>4.999720713040315</v>
      </c>
      <c r="F173" s="231">
        <f>F172*100/F142</f>
        <v>5.010414730671071</v>
      </c>
      <c r="G173" s="231">
        <f>G172*100/G142</f>
        <v>5.003609167723464</v>
      </c>
      <c r="H173" s="231">
        <f>H172*100/H142</f>
        <v>5.292706968230984</v>
      </c>
      <c r="I173" s="188"/>
      <c r="J173" s="197"/>
      <c r="K173" s="235"/>
      <c r="L173" s="230"/>
      <c r="M173" s="231"/>
      <c r="N173" s="230"/>
      <c r="O173" s="231"/>
      <c r="P173" s="233"/>
      <c r="Q173" s="233"/>
    </row>
    <row r="174" spans="1:17" ht="12.75">
      <c r="A174" s="208" t="s">
        <v>358</v>
      </c>
      <c r="B174" s="169" t="s">
        <v>347</v>
      </c>
      <c r="C174" s="187"/>
      <c r="D174" s="187">
        <f>D27</f>
        <v>1661.676</v>
      </c>
      <c r="E174" s="187">
        <f>D174*E28/100</f>
        <v>1493.846724</v>
      </c>
      <c r="F174" s="187">
        <f>E174*F28/100</f>
        <v>1510.279037964</v>
      </c>
      <c r="G174" s="187">
        <f>F174*G28/100</f>
        <v>1543.505176799208</v>
      </c>
      <c r="H174" s="187">
        <f>G174*H28/100</f>
        <v>1602.1583735175777</v>
      </c>
      <c r="I174" s="188"/>
      <c r="J174" s="197"/>
      <c r="K174" s="190"/>
      <c r="L174" s="242"/>
      <c r="M174" s="196"/>
      <c r="N174" s="242"/>
      <c r="O174" s="187"/>
      <c r="P174" s="161"/>
      <c r="Q174" s="161"/>
    </row>
    <row r="175" spans="1:17" ht="25.5">
      <c r="A175" s="234" t="s">
        <v>359</v>
      </c>
      <c r="B175" s="222"/>
      <c r="C175" s="231"/>
      <c r="D175" s="231">
        <f>D174*100/D142</f>
        <v>21.026623225105673</v>
      </c>
      <c r="E175" s="231">
        <f>E174*100/E142</f>
        <v>18.046278377135827</v>
      </c>
      <c r="F175" s="231">
        <f>F174*100/F142</f>
        <v>18.00249879923942</v>
      </c>
      <c r="G175" s="231">
        <f>G174*100/G142</f>
        <v>18.1481053836807</v>
      </c>
      <c r="H175" s="231">
        <f>H174*100/H142</f>
        <v>18.49818904148801</v>
      </c>
      <c r="I175" s="188"/>
      <c r="J175" s="197"/>
      <c r="K175" s="235"/>
      <c r="L175" s="230"/>
      <c r="M175" s="231"/>
      <c r="N175" s="230"/>
      <c r="O175" s="231"/>
      <c r="P175" s="233"/>
      <c r="Q175" s="233"/>
    </row>
    <row r="176" spans="1:17" ht="12.75">
      <c r="A176" s="212" t="s">
        <v>321</v>
      </c>
      <c r="B176" s="169" t="s">
        <v>347</v>
      </c>
      <c r="C176" s="196"/>
      <c r="D176" s="196">
        <f>D97*$D177</f>
        <v>1219.392</v>
      </c>
      <c r="E176" s="196">
        <f>E97*$D177</f>
        <v>1151.6480000000001</v>
      </c>
      <c r="F176" s="196">
        <f>F97*$D177</f>
        <v>1168.584</v>
      </c>
      <c r="G176" s="196">
        <f>G97*$D177</f>
        <v>1185.52</v>
      </c>
      <c r="H176" s="196">
        <f>H97*$D177</f>
        <v>1202.4560000000001</v>
      </c>
      <c r="I176" s="188"/>
      <c r="J176" s="197"/>
      <c r="K176" s="190"/>
      <c r="L176" s="229"/>
      <c r="M176" s="202"/>
      <c r="N176" s="229"/>
      <c r="O176" s="202"/>
      <c r="P176" s="209"/>
      <c r="Q176" s="209"/>
    </row>
    <row r="177" spans="1:17" ht="12.75">
      <c r="A177" s="211" t="s">
        <v>351</v>
      </c>
      <c r="B177" s="206" t="s">
        <v>347</v>
      </c>
      <c r="C177" s="196"/>
      <c r="D177" s="220">
        <v>84.68</v>
      </c>
      <c r="E177" s="196" t="s">
        <v>303</v>
      </c>
      <c r="F177" s="196" t="s">
        <v>303</v>
      </c>
      <c r="G177" s="196" t="s">
        <v>303</v>
      </c>
      <c r="H177" s="196" t="s">
        <v>303</v>
      </c>
      <c r="I177" s="188"/>
      <c r="J177" s="197"/>
      <c r="K177" s="190"/>
      <c r="L177" s="229"/>
      <c r="M177" s="202"/>
      <c r="N177" s="229"/>
      <c r="O177" s="202"/>
      <c r="P177" s="204"/>
      <c r="Q177" s="204"/>
    </row>
    <row r="178" spans="1:17" ht="12.75">
      <c r="A178" s="236" t="s">
        <v>352</v>
      </c>
      <c r="B178" s="222"/>
      <c r="C178" s="231"/>
      <c r="D178" s="231">
        <f>D176*100/D$142</f>
        <v>15.430021344538922</v>
      </c>
      <c r="E178" s="231">
        <f>E176*100/E$142</f>
        <v>13.9123780683618</v>
      </c>
      <c r="F178" s="231">
        <f>F176*100/F$142</f>
        <v>13.929500130764485</v>
      </c>
      <c r="G178" s="231">
        <f>G176*100/G$142</f>
        <v>13.939015053436382</v>
      </c>
      <c r="H178" s="231">
        <f>H176*100/H$142</f>
        <v>13.88330814839228</v>
      </c>
      <c r="I178" s="188"/>
      <c r="J178" s="197"/>
      <c r="K178" s="235"/>
      <c r="L178" s="230"/>
      <c r="M178" s="231"/>
      <c r="N178" s="230"/>
      <c r="O178" s="231"/>
      <c r="P178" s="233"/>
      <c r="Q178" s="233"/>
    </row>
    <row r="179" spans="1:17" ht="12.75">
      <c r="A179" s="212" t="s">
        <v>324</v>
      </c>
      <c r="B179" s="169" t="s">
        <v>347</v>
      </c>
      <c r="C179" s="196"/>
      <c r="D179" s="196">
        <f>D104*$D180</f>
        <v>359.125</v>
      </c>
      <c r="E179" s="196">
        <f>E104*$D180</f>
        <v>290.875</v>
      </c>
      <c r="F179" s="196">
        <f>F104*$D180</f>
        <v>292.5</v>
      </c>
      <c r="G179" s="196">
        <f>G104*$D180</f>
        <v>297.375</v>
      </c>
      <c r="H179" s="196">
        <f>H104*$D180</f>
        <v>302.25</v>
      </c>
      <c r="I179" s="188"/>
      <c r="J179" s="197"/>
      <c r="K179" s="190"/>
      <c r="L179" s="242"/>
      <c r="M179" s="196"/>
      <c r="N179" s="242"/>
      <c r="O179" s="187"/>
      <c r="P179" s="161"/>
      <c r="Q179" s="161"/>
    </row>
    <row r="180" spans="1:17" ht="12.75">
      <c r="A180" s="211" t="s">
        <v>351</v>
      </c>
      <c r="B180" s="206" t="s">
        <v>347</v>
      </c>
      <c r="C180" s="196"/>
      <c r="D180" s="220">
        <v>16.25</v>
      </c>
      <c r="E180" s="196" t="s">
        <v>303</v>
      </c>
      <c r="F180" s="196" t="s">
        <v>303</v>
      </c>
      <c r="G180" s="196" t="s">
        <v>303</v>
      </c>
      <c r="H180" s="196" t="s">
        <v>303</v>
      </c>
      <c r="I180" s="188"/>
      <c r="J180" s="197"/>
      <c r="K180" s="190"/>
      <c r="L180" s="229"/>
      <c r="M180" s="202"/>
      <c r="N180" s="229"/>
      <c r="O180" s="202"/>
      <c r="P180" s="204"/>
      <c r="Q180" s="204"/>
    </row>
    <row r="181" spans="1:17" ht="12.75">
      <c r="A181" s="236" t="s">
        <v>352</v>
      </c>
      <c r="B181" s="222"/>
      <c r="C181" s="231"/>
      <c r="D181" s="231">
        <f>D179*100/D$142</f>
        <v>4.544319148688477</v>
      </c>
      <c r="E181" s="231">
        <f>E179*100/E$142</f>
        <v>3.513888766910321</v>
      </c>
      <c r="F181" s="231">
        <f>F179*100/F$142</f>
        <v>3.4865947062843676</v>
      </c>
      <c r="G181" s="231">
        <f>G179*100/G$142</f>
        <v>3.496452697141882</v>
      </c>
      <c r="H181" s="231">
        <f>H179*100/H$142</f>
        <v>3.4897159545559804</v>
      </c>
      <c r="I181" s="188"/>
      <c r="J181" s="197"/>
      <c r="K181" s="235"/>
      <c r="L181" s="230"/>
      <c r="M181" s="231"/>
      <c r="N181" s="230"/>
      <c r="O181" s="231"/>
      <c r="P181" s="233"/>
      <c r="Q181" s="233"/>
    </row>
    <row r="182" spans="1:17" ht="12.75">
      <c r="A182" s="212" t="s">
        <v>328</v>
      </c>
      <c r="B182" s="169" t="s">
        <v>347</v>
      </c>
      <c r="C182" s="196"/>
      <c r="D182" s="196">
        <f>D111*$D183</f>
        <v>98.70439999999999</v>
      </c>
      <c r="E182" s="196">
        <f>E111*$D183</f>
        <v>98.70439999999999</v>
      </c>
      <c r="F182" s="196">
        <f>F111*$D183</f>
        <v>98.70439999999999</v>
      </c>
      <c r="G182" s="196">
        <f>G111*$D183</f>
        <v>98.70439999999999</v>
      </c>
      <c r="H182" s="196">
        <f>H111*$D183</f>
        <v>98.70439999999999</v>
      </c>
      <c r="I182" s="188"/>
      <c r="J182" s="197"/>
      <c r="K182" s="190"/>
      <c r="L182" s="243"/>
      <c r="M182" s="196"/>
      <c r="N182" s="243"/>
      <c r="O182" s="196"/>
      <c r="Q182" s="158"/>
    </row>
    <row r="183" spans="1:17" ht="12.75">
      <c r="A183" s="211" t="s">
        <v>351</v>
      </c>
      <c r="B183" s="206" t="s">
        <v>347</v>
      </c>
      <c r="C183" s="196"/>
      <c r="D183" s="220">
        <v>3.683</v>
      </c>
      <c r="E183" s="196" t="s">
        <v>303</v>
      </c>
      <c r="F183" s="196" t="s">
        <v>303</v>
      </c>
      <c r="G183" s="196" t="s">
        <v>303</v>
      </c>
      <c r="H183" s="196" t="s">
        <v>303</v>
      </c>
      <c r="I183" s="188"/>
      <c r="J183" s="197"/>
      <c r="K183" s="190"/>
      <c r="L183" s="229"/>
      <c r="M183" s="202"/>
      <c r="N183" s="229"/>
      <c r="O183" s="202"/>
      <c r="P183" s="204"/>
      <c r="Q183" s="204"/>
    </row>
    <row r="184" spans="1:17" ht="12.75">
      <c r="A184" s="236" t="s">
        <v>352</v>
      </c>
      <c r="B184" s="222"/>
      <c r="C184" s="231"/>
      <c r="D184" s="231">
        <f>D182*100/D$142</f>
        <v>1.2489921196792395</v>
      </c>
      <c r="E184" s="231">
        <f>E182*100/E$142</f>
        <v>1.1923894539050213</v>
      </c>
      <c r="F184" s="231">
        <f>F182*100/F$142</f>
        <v>1.1765546616306828</v>
      </c>
      <c r="G184" s="231">
        <f>G182*100/G$142</f>
        <v>1.160538934341391</v>
      </c>
      <c r="H184" s="231">
        <f>H182*100/H$142</f>
        <v>1.139620577220431</v>
      </c>
      <c r="I184" s="188"/>
      <c r="J184" s="197"/>
      <c r="K184" s="235"/>
      <c r="L184" s="230"/>
      <c r="M184" s="231"/>
      <c r="N184" s="230"/>
      <c r="O184" s="231"/>
      <c r="P184" s="233"/>
      <c r="Q184" s="233"/>
    </row>
    <row r="185" spans="1:17" ht="12.75">
      <c r="A185" s="212" t="s">
        <v>357</v>
      </c>
      <c r="B185" s="169" t="s">
        <v>347</v>
      </c>
      <c r="C185" s="196"/>
      <c r="D185" s="196">
        <f>D174-D176-D179-D182</f>
        <v>-15.545400000000114</v>
      </c>
      <c r="E185" s="196">
        <f>E174-E176-E179-E182</f>
        <v>-47.380676000000136</v>
      </c>
      <c r="F185" s="196">
        <f>F174-F176-F179-F182</f>
        <v>-49.509362036</v>
      </c>
      <c r="G185" s="196">
        <f>G174-G176-G179-G182</f>
        <v>-38.09422320079207</v>
      </c>
      <c r="H185" s="196">
        <f>H174-H176-H179-H182</f>
        <v>-1.2520264824223943</v>
      </c>
      <c r="I185" s="188"/>
      <c r="J185" s="197"/>
      <c r="K185" s="190"/>
      <c r="L185" s="242"/>
      <c r="M185" s="196"/>
      <c r="N185" s="242"/>
      <c r="O185" s="187"/>
      <c r="P185" s="161"/>
      <c r="Q185" s="161"/>
    </row>
    <row r="186" spans="1:17" ht="12.75">
      <c r="A186" s="236" t="s">
        <v>352</v>
      </c>
      <c r="B186" s="222"/>
      <c r="C186" s="231"/>
      <c r="D186" s="231">
        <f>D185*100/D142</f>
        <v>-0.19670938780096728</v>
      </c>
      <c r="E186" s="231">
        <f>E185*100/E142</f>
        <v>-0.5723779120413165</v>
      </c>
      <c r="F186" s="231">
        <f>F185*100/F142</f>
        <v>-0.5901506994401158</v>
      </c>
      <c r="G186" s="231">
        <f>G185*100/G142</f>
        <v>-0.44790130123895516</v>
      </c>
      <c r="H186" s="231">
        <f>H185*100/H142</f>
        <v>-0.014455638680681662</v>
      </c>
      <c r="I186" s="188"/>
      <c r="J186" s="197"/>
      <c r="K186" s="235"/>
      <c r="L186" s="230"/>
      <c r="M186" s="231"/>
      <c r="N186" s="230"/>
      <c r="O186" s="231"/>
      <c r="P186" s="233"/>
      <c r="Q186" s="233"/>
    </row>
    <row r="187" spans="1:17" ht="12.75">
      <c r="A187" s="244" t="s">
        <v>360</v>
      </c>
      <c r="B187" s="245"/>
      <c r="C187" s="246"/>
      <c r="D187" s="246"/>
      <c r="E187" s="246"/>
      <c r="F187" s="246"/>
      <c r="G187" s="246"/>
      <c r="H187" s="246"/>
      <c r="I187" s="232"/>
      <c r="J187" s="164"/>
      <c r="K187" s="163"/>
      <c r="L187" s="247"/>
      <c r="M187" s="246"/>
      <c r="N187" s="248"/>
      <c r="O187" s="158"/>
      <c r="Q187" s="158"/>
    </row>
    <row r="188" spans="1:17" ht="12.75">
      <c r="A188" s="185"/>
      <c r="B188" s="567" t="s">
        <v>361</v>
      </c>
      <c r="C188" s="568"/>
      <c r="D188" s="568"/>
      <c r="E188" s="568"/>
      <c r="F188" s="568"/>
      <c r="G188" s="568"/>
      <c r="H188" s="568"/>
      <c r="I188" s="568"/>
      <c r="J188" s="568"/>
      <c r="K188" s="163"/>
      <c r="L188" s="247"/>
      <c r="M188" s="246"/>
      <c r="N188" s="247"/>
      <c r="O188" s="246"/>
      <c r="P188" s="246"/>
      <c r="Q188" s="246"/>
    </row>
    <row r="189" spans="1:17" ht="12.75">
      <c r="A189" s="157"/>
      <c r="B189" s="160"/>
      <c r="C189" s="246"/>
      <c r="D189" s="160"/>
      <c r="E189" s="160"/>
      <c r="F189" s="160"/>
      <c r="G189" s="160"/>
      <c r="H189" s="160"/>
      <c r="I189" s="160"/>
      <c r="J189" s="164"/>
      <c r="K189" s="163"/>
      <c r="L189" s="247"/>
      <c r="M189" s="246"/>
      <c r="N189" s="247"/>
      <c r="O189" s="246"/>
      <c r="P189" s="246"/>
      <c r="Q189" s="246"/>
    </row>
    <row r="190" spans="1:17" ht="12.75">
      <c r="A190" s="249"/>
      <c r="B190" s="569" t="s">
        <v>362</v>
      </c>
      <c r="C190" s="570"/>
      <c r="D190" s="570"/>
      <c r="E190" s="570"/>
      <c r="F190" s="570"/>
      <c r="G190" s="570"/>
      <c r="H190" s="570"/>
      <c r="I190" s="570"/>
      <c r="J190" s="570"/>
      <c r="K190" s="163"/>
      <c r="L190" s="247"/>
      <c r="M190" s="246"/>
      <c r="N190" s="247"/>
      <c r="O190" s="246"/>
      <c r="P190" s="246"/>
      <c r="Q190" s="246"/>
    </row>
    <row r="191" spans="1:17" ht="15.75">
      <c r="A191" s="571" t="s">
        <v>363</v>
      </c>
      <c r="B191" s="571"/>
      <c r="C191" s="571"/>
      <c r="D191" s="571"/>
      <c r="E191" s="571"/>
      <c r="F191" s="571"/>
      <c r="G191" s="571"/>
      <c r="H191" s="571"/>
      <c r="I191" s="571"/>
      <c r="J191" s="571"/>
      <c r="K191" s="163"/>
      <c r="L191" s="247"/>
      <c r="M191" s="246"/>
      <c r="N191" s="247"/>
      <c r="O191" s="246"/>
      <c r="P191" s="246"/>
      <c r="Q191" s="246"/>
    </row>
    <row r="192" spans="1:17" ht="20.25">
      <c r="A192" s="572" t="s">
        <v>364</v>
      </c>
      <c r="B192" s="572"/>
      <c r="C192" s="572"/>
      <c r="D192" s="572"/>
      <c r="E192" s="572"/>
      <c r="F192" s="572"/>
      <c r="G192" s="572"/>
      <c r="H192" s="572"/>
      <c r="I192" s="572"/>
      <c r="J192" s="572"/>
      <c r="K192" s="250"/>
      <c r="L192" s="247"/>
      <c r="M192" s="246"/>
      <c r="N192" s="247"/>
      <c r="O192" s="246"/>
      <c r="P192" s="246"/>
      <c r="Q192" s="246"/>
    </row>
    <row r="193" spans="1:17" ht="38.25">
      <c r="A193" s="251" t="s">
        <v>365</v>
      </c>
      <c r="B193" s="573" t="s">
        <v>366</v>
      </c>
      <c r="C193" s="573"/>
      <c r="D193" s="573"/>
      <c r="E193" s="573"/>
      <c r="F193" s="573"/>
      <c r="G193" s="573"/>
      <c r="H193" s="573"/>
      <c r="I193" s="252"/>
      <c r="J193" s="253"/>
      <c r="K193" s="254"/>
      <c r="L193" s="255"/>
      <c r="M193" s="255"/>
      <c r="N193" s="256"/>
      <c r="O193" s="256"/>
      <c r="P193" s="256"/>
      <c r="Q193" s="256"/>
    </row>
    <row r="194" spans="1:17" ht="12.75">
      <c r="A194" s="257"/>
      <c r="B194" s="574" t="s">
        <v>261</v>
      </c>
      <c r="C194" s="574"/>
      <c r="D194" s="574"/>
      <c r="E194" s="574"/>
      <c r="F194" s="574"/>
      <c r="G194" s="574"/>
      <c r="H194" s="574"/>
      <c r="I194" s="258"/>
      <c r="J194" s="251"/>
      <c r="K194" s="254"/>
      <c r="L194" s="255"/>
      <c r="M194" s="166"/>
      <c r="N194" s="256"/>
      <c r="O194" s="161"/>
      <c r="P194" s="161"/>
      <c r="Q194" s="161"/>
    </row>
    <row r="195" spans="1:17" ht="12.75">
      <c r="A195" s="259"/>
      <c r="B195" s="260"/>
      <c r="C195" s="158"/>
      <c r="D195" s="153"/>
      <c r="E195" s="153"/>
      <c r="F195" s="153"/>
      <c r="G195" s="153"/>
      <c r="H195" s="153"/>
      <c r="K195" s="163"/>
      <c r="L195" s="247"/>
      <c r="M195" s="246"/>
      <c r="N195" s="248"/>
      <c r="O195" s="158"/>
      <c r="Q195" s="158"/>
    </row>
    <row r="196" spans="1:17" ht="12.75">
      <c r="A196" s="259" t="s">
        <v>262</v>
      </c>
      <c r="B196" s="577" t="s">
        <v>367</v>
      </c>
      <c r="C196" s="577"/>
      <c r="D196" s="577"/>
      <c r="E196" s="577"/>
      <c r="F196" s="577"/>
      <c r="G196" s="577"/>
      <c r="H196" s="577"/>
      <c r="I196" s="167"/>
      <c r="J196" s="164"/>
      <c r="K196" s="163"/>
      <c r="L196" s="247"/>
      <c r="M196" s="246"/>
      <c r="N196" s="248"/>
      <c r="O196" s="158"/>
      <c r="Q196" s="158"/>
    </row>
    <row r="197" spans="1:17" ht="12.75">
      <c r="A197" s="259"/>
      <c r="B197" s="564" t="s">
        <v>261</v>
      </c>
      <c r="C197" s="564"/>
      <c r="D197" s="564"/>
      <c r="E197" s="564"/>
      <c r="F197" s="564"/>
      <c r="G197" s="564"/>
      <c r="H197" s="564"/>
      <c r="K197" s="163"/>
      <c r="L197" s="247"/>
      <c r="M197" s="246"/>
      <c r="N197" s="248"/>
      <c r="O197" s="158"/>
      <c r="Q197" s="158"/>
    </row>
    <row r="198" spans="1:17" ht="12.75">
      <c r="A198" s="259" t="s">
        <v>368</v>
      </c>
      <c r="B198" s="157"/>
      <c r="C198" s="246"/>
      <c r="D198" s="157"/>
      <c r="E198" s="157"/>
      <c r="F198" s="157"/>
      <c r="G198" s="153"/>
      <c r="H198" s="153"/>
      <c r="K198" s="163"/>
      <c r="L198" s="247"/>
      <c r="M198" s="246"/>
      <c r="N198" s="248"/>
      <c r="O198" s="158"/>
      <c r="Q198" s="158"/>
    </row>
    <row r="199" spans="1:17" ht="12.75">
      <c r="A199" s="565" t="s">
        <v>369</v>
      </c>
      <c r="B199" s="565"/>
      <c r="C199" s="565"/>
      <c r="D199" s="565"/>
      <c r="E199" s="565"/>
      <c r="F199" s="565"/>
      <c r="G199" s="565"/>
      <c r="H199" s="565"/>
      <c r="I199" s="565"/>
      <c r="K199" s="163"/>
      <c r="L199" s="247"/>
      <c r="M199" s="246"/>
      <c r="N199" s="248"/>
      <c r="O199" s="158"/>
      <c r="Q199" s="158"/>
    </row>
    <row r="200" spans="1:17" ht="12.75">
      <c r="A200" s="565" t="s">
        <v>370</v>
      </c>
      <c r="B200" s="566"/>
      <c r="C200" s="566"/>
      <c r="D200" s="566"/>
      <c r="E200" s="566"/>
      <c r="F200" s="566"/>
      <c r="G200" s="566"/>
      <c r="H200" s="566"/>
      <c r="K200" s="163"/>
      <c r="L200" s="247"/>
      <c r="M200" s="246"/>
      <c r="N200" s="248"/>
      <c r="O200" s="158"/>
      <c r="Q200" s="158"/>
    </row>
    <row r="201" spans="3:17" ht="12.75">
      <c r="C201" s="158"/>
      <c r="D201" s="153"/>
      <c r="E201" s="153"/>
      <c r="F201" s="153"/>
      <c r="G201" s="153"/>
      <c r="H201" s="153"/>
      <c r="K201" s="163"/>
      <c r="L201" s="247"/>
      <c r="M201" s="246"/>
      <c r="N201" s="248"/>
      <c r="O201" s="158"/>
      <c r="Q201" s="158"/>
    </row>
    <row r="202" spans="3:17" ht="12.75">
      <c r="C202" s="158"/>
      <c r="D202" s="153"/>
      <c r="E202" s="153"/>
      <c r="F202" s="153"/>
      <c r="G202" s="153"/>
      <c r="H202" s="153"/>
      <c r="K202" s="163"/>
      <c r="L202" s="247"/>
      <c r="M202" s="246"/>
      <c r="N202" s="248"/>
      <c r="O202" s="158"/>
      <c r="Q202" s="158"/>
    </row>
    <row r="203" spans="3:17" ht="12.75">
      <c r="C203" s="158"/>
      <c r="D203" s="153"/>
      <c r="E203" s="153"/>
      <c r="F203" s="153"/>
      <c r="G203" s="153"/>
      <c r="H203" s="153"/>
      <c r="K203" s="163"/>
      <c r="L203" s="247"/>
      <c r="M203" s="246"/>
      <c r="N203" s="248"/>
      <c r="O203" s="158"/>
      <c r="Q203" s="158"/>
    </row>
    <row r="204" spans="3:17" ht="12.75">
      <c r="C204" s="158"/>
      <c r="D204" s="153"/>
      <c r="E204" s="153"/>
      <c r="F204" s="153"/>
      <c r="G204" s="153"/>
      <c r="H204" s="153"/>
      <c r="K204" s="163"/>
      <c r="L204" s="247"/>
      <c r="M204" s="246"/>
      <c r="N204" s="248"/>
      <c r="O204" s="158"/>
      <c r="Q204" s="158"/>
    </row>
    <row r="205" spans="3:17" ht="12.75">
      <c r="C205" s="158"/>
      <c r="D205" s="153"/>
      <c r="E205" s="153"/>
      <c r="F205" s="153"/>
      <c r="G205" s="153"/>
      <c r="H205" s="153"/>
      <c r="K205" s="163"/>
      <c r="L205" s="247"/>
      <c r="M205" s="246"/>
      <c r="N205" s="248"/>
      <c r="O205" s="158"/>
      <c r="Q205" s="158"/>
    </row>
    <row r="206" spans="3:17" ht="12.75">
      <c r="C206" s="158"/>
      <c r="D206" s="153"/>
      <c r="E206" s="153"/>
      <c r="F206" s="153"/>
      <c r="G206" s="153"/>
      <c r="H206" s="153"/>
      <c r="K206" s="163"/>
      <c r="L206" s="247"/>
      <c r="M206" s="246"/>
      <c r="N206" s="248"/>
      <c r="O206" s="158"/>
      <c r="Q206" s="158"/>
    </row>
    <row r="207" spans="3:17" ht="12.75">
      <c r="C207" s="158"/>
      <c r="D207" s="153"/>
      <c r="E207" s="153"/>
      <c r="F207" s="153"/>
      <c r="G207" s="153"/>
      <c r="H207" s="153"/>
      <c r="K207" s="163"/>
      <c r="L207" s="247"/>
      <c r="M207" s="246"/>
      <c r="N207" s="248"/>
      <c r="O207" s="158"/>
      <c r="Q207" s="158"/>
    </row>
    <row r="208" spans="3:17" ht="12.75">
      <c r="C208" s="158"/>
      <c r="D208" s="153"/>
      <c r="E208" s="153"/>
      <c r="F208" s="153"/>
      <c r="G208" s="153"/>
      <c r="H208" s="153"/>
      <c r="K208" s="163"/>
      <c r="L208" s="247"/>
      <c r="M208" s="246"/>
      <c r="N208" s="248"/>
      <c r="O208" s="158"/>
      <c r="Q208" s="158"/>
    </row>
    <row r="209" spans="3:17" ht="12.75">
      <c r="C209" s="158"/>
      <c r="D209" s="153"/>
      <c r="E209" s="153"/>
      <c r="F209" s="153"/>
      <c r="G209" s="153"/>
      <c r="H209" s="153"/>
      <c r="K209" s="163"/>
      <c r="L209" s="247"/>
      <c r="M209" s="246"/>
      <c r="N209" s="248"/>
      <c r="O209" s="158"/>
      <c r="Q209" s="158"/>
    </row>
    <row r="210" spans="3:17" ht="12.75">
      <c r="C210" s="158"/>
      <c r="D210" s="153"/>
      <c r="E210" s="153"/>
      <c r="F210" s="153"/>
      <c r="G210" s="153"/>
      <c r="H210" s="153"/>
      <c r="K210" s="163"/>
      <c r="L210" s="247"/>
      <c r="M210" s="246"/>
      <c r="N210" s="248"/>
      <c r="O210" s="158"/>
      <c r="Q210" s="158"/>
    </row>
    <row r="211" spans="3:17" ht="12.75">
      <c r="C211" s="158"/>
      <c r="D211" s="153"/>
      <c r="E211" s="153"/>
      <c r="F211" s="153"/>
      <c r="G211" s="153"/>
      <c r="H211" s="153"/>
      <c r="K211" s="163"/>
      <c r="L211" s="247"/>
      <c r="M211" s="246"/>
      <c r="N211" s="248"/>
      <c r="O211" s="158"/>
      <c r="Q211" s="158"/>
    </row>
    <row r="212" spans="3:17" ht="12.75">
      <c r="C212" s="158"/>
      <c r="D212" s="153"/>
      <c r="E212" s="153"/>
      <c r="F212" s="153"/>
      <c r="G212" s="153"/>
      <c r="H212" s="153"/>
      <c r="K212" s="163"/>
      <c r="L212" s="247"/>
      <c r="M212" s="246"/>
      <c r="N212" s="248"/>
      <c r="O212" s="158"/>
      <c r="Q212" s="158"/>
    </row>
    <row r="213" spans="3:17" ht="12.75">
      <c r="C213" s="158"/>
      <c r="D213" s="153"/>
      <c r="E213" s="153"/>
      <c r="F213" s="153"/>
      <c r="G213" s="153"/>
      <c r="H213" s="153"/>
      <c r="K213" s="163"/>
      <c r="L213" s="247"/>
      <c r="M213" s="246"/>
      <c r="N213" s="248"/>
      <c r="O213" s="158"/>
      <c r="Q213" s="158"/>
    </row>
    <row r="214" spans="3:17" ht="12.75">
      <c r="C214" s="158"/>
      <c r="D214" s="153"/>
      <c r="E214" s="153"/>
      <c r="F214" s="153"/>
      <c r="G214" s="153"/>
      <c r="H214" s="153"/>
      <c r="K214" s="163"/>
      <c r="L214" s="247"/>
      <c r="M214" s="246"/>
      <c r="N214" s="248"/>
      <c r="O214" s="158"/>
      <c r="Q214" s="158"/>
    </row>
    <row r="215" spans="3:17" ht="12.75">
      <c r="C215" s="158"/>
      <c r="D215" s="153"/>
      <c r="E215" s="153"/>
      <c r="F215" s="153"/>
      <c r="G215" s="153"/>
      <c r="H215" s="153"/>
      <c r="K215" s="163"/>
      <c r="L215" s="247"/>
      <c r="M215" s="246"/>
      <c r="N215" s="248"/>
      <c r="O215" s="158"/>
      <c r="Q215" s="158"/>
    </row>
    <row r="216" spans="3:17" ht="12.75">
      <c r="C216" s="158"/>
      <c r="D216" s="153"/>
      <c r="E216" s="153"/>
      <c r="F216" s="153"/>
      <c r="G216" s="153"/>
      <c r="H216" s="153"/>
      <c r="K216" s="163"/>
      <c r="L216" s="247"/>
      <c r="M216" s="246"/>
      <c r="N216" s="248"/>
      <c r="O216" s="158"/>
      <c r="Q216" s="158"/>
    </row>
    <row r="217" spans="3:17" ht="12.75">
      <c r="C217" s="158"/>
      <c r="D217" s="153"/>
      <c r="E217" s="153"/>
      <c r="F217" s="153"/>
      <c r="G217" s="153"/>
      <c r="H217" s="153"/>
      <c r="K217" s="163"/>
      <c r="L217" s="247"/>
      <c r="M217" s="246"/>
      <c r="N217" s="248"/>
      <c r="O217" s="158"/>
      <c r="Q217" s="158"/>
    </row>
    <row r="218" spans="3:17" ht="12.75">
      <c r="C218" s="158"/>
      <c r="D218" s="153"/>
      <c r="E218" s="153"/>
      <c r="F218" s="153"/>
      <c r="G218" s="153"/>
      <c r="H218" s="153"/>
      <c r="K218" s="163"/>
      <c r="L218" s="247"/>
      <c r="M218" s="246"/>
      <c r="N218" s="248"/>
      <c r="O218" s="158"/>
      <c r="Q218" s="158"/>
    </row>
    <row r="219" spans="3:17" ht="12.75">
      <c r="C219" s="158"/>
      <c r="D219" s="153"/>
      <c r="E219" s="153"/>
      <c r="F219" s="153"/>
      <c r="G219" s="153"/>
      <c r="H219" s="153"/>
      <c r="K219" s="163"/>
      <c r="L219" s="247"/>
      <c r="M219" s="246"/>
      <c r="N219" s="248"/>
      <c r="O219" s="158"/>
      <c r="Q219" s="158"/>
    </row>
    <row r="220" spans="3:17" ht="12.75">
      <c r="C220" s="158"/>
      <c r="D220" s="153"/>
      <c r="E220" s="153"/>
      <c r="F220" s="153"/>
      <c r="G220" s="153"/>
      <c r="H220" s="153"/>
      <c r="K220" s="163"/>
      <c r="L220" s="247"/>
      <c r="M220" s="246"/>
      <c r="N220" s="248"/>
      <c r="O220" s="158"/>
      <c r="Q220" s="158"/>
    </row>
    <row r="221" spans="3:17" ht="12.75">
      <c r="C221" s="158"/>
      <c r="D221" s="153"/>
      <c r="E221" s="153"/>
      <c r="F221" s="153"/>
      <c r="G221" s="153"/>
      <c r="H221" s="153"/>
      <c r="K221" s="163"/>
      <c r="L221" s="247"/>
      <c r="M221" s="246"/>
      <c r="N221" s="248"/>
      <c r="O221" s="158"/>
      <c r="Q221" s="158"/>
    </row>
    <row r="222" spans="3:17" ht="12.75">
      <c r="C222" s="158"/>
      <c r="D222" s="153"/>
      <c r="E222" s="153"/>
      <c r="F222" s="153"/>
      <c r="G222" s="153"/>
      <c r="H222" s="153"/>
      <c r="K222" s="163"/>
      <c r="L222" s="247"/>
      <c r="M222" s="246"/>
      <c r="N222" s="248"/>
      <c r="O222" s="158"/>
      <c r="Q222" s="158"/>
    </row>
    <row r="223" spans="3:17" ht="12.75">
      <c r="C223" s="158"/>
      <c r="D223" s="153"/>
      <c r="E223" s="153"/>
      <c r="F223" s="153"/>
      <c r="G223" s="153"/>
      <c r="H223" s="153"/>
      <c r="K223" s="163"/>
      <c r="L223" s="247"/>
      <c r="M223" s="246"/>
      <c r="N223" s="248"/>
      <c r="O223" s="158"/>
      <c r="Q223" s="158"/>
    </row>
    <row r="224" spans="3:17" ht="12.75">
      <c r="C224" s="158"/>
      <c r="D224" s="153"/>
      <c r="E224" s="153"/>
      <c r="F224" s="153"/>
      <c r="G224" s="153"/>
      <c r="H224" s="153"/>
      <c r="K224" s="163"/>
      <c r="L224" s="247"/>
      <c r="M224" s="246"/>
      <c r="N224" s="248"/>
      <c r="O224" s="158"/>
      <c r="Q224" s="158"/>
    </row>
    <row r="225" spans="3:17" ht="12.75">
      <c r="C225" s="158"/>
      <c r="D225" s="153"/>
      <c r="E225" s="153"/>
      <c r="F225" s="153"/>
      <c r="G225" s="153"/>
      <c r="H225" s="153"/>
      <c r="K225" s="163"/>
      <c r="L225" s="247"/>
      <c r="M225" s="246"/>
      <c r="N225" s="248"/>
      <c r="O225" s="158"/>
      <c r="Q225" s="158"/>
    </row>
    <row r="226" spans="3:17" ht="12.75">
      <c r="C226" s="158"/>
      <c r="D226" s="153"/>
      <c r="E226" s="153"/>
      <c r="F226" s="153"/>
      <c r="G226" s="153"/>
      <c r="H226" s="153"/>
      <c r="K226" s="163"/>
      <c r="L226" s="247"/>
      <c r="M226" s="246"/>
      <c r="N226" s="248"/>
      <c r="O226" s="158"/>
      <c r="Q226" s="158"/>
    </row>
    <row r="227" spans="3:17" ht="12.75">
      <c r="C227" s="158"/>
      <c r="D227" s="153"/>
      <c r="E227" s="153"/>
      <c r="F227" s="153"/>
      <c r="G227" s="153"/>
      <c r="H227" s="153"/>
      <c r="K227" s="163"/>
      <c r="L227" s="247"/>
      <c r="M227" s="246"/>
      <c r="N227" s="248"/>
      <c r="O227" s="158"/>
      <c r="Q227" s="158"/>
    </row>
    <row r="228" spans="3:17" ht="12.75">
      <c r="C228" s="158"/>
      <c r="D228" s="153"/>
      <c r="E228" s="153"/>
      <c r="F228" s="153"/>
      <c r="G228" s="153"/>
      <c r="H228" s="153"/>
      <c r="K228" s="163"/>
      <c r="L228" s="247"/>
      <c r="M228" s="246"/>
      <c r="N228" s="248"/>
      <c r="O228" s="158"/>
      <c r="Q228" s="158"/>
    </row>
    <row r="229" spans="3:17" ht="12.75">
      <c r="C229" s="158"/>
      <c r="D229" s="153"/>
      <c r="E229" s="153"/>
      <c r="F229" s="153"/>
      <c r="G229" s="153"/>
      <c r="H229" s="153"/>
      <c r="K229" s="163"/>
      <c r="L229" s="247"/>
      <c r="M229" s="246"/>
      <c r="N229" s="248"/>
      <c r="O229" s="158"/>
      <c r="Q229" s="158"/>
    </row>
    <row r="230" spans="3:17" ht="12.75">
      <c r="C230" s="158"/>
      <c r="D230" s="153"/>
      <c r="E230" s="153"/>
      <c r="F230" s="153"/>
      <c r="G230" s="153"/>
      <c r="H230" s="153"/>
      <c r="K230" s="163"/>
      <c r="L230" s="247"/>
      <c r="M230" s="246"/>
      <c r="N230" s="248"/>
      <c r="O230" s="158"/>
      <c r="Q230" s="158"/>
    </row>
    <row r="231" spans="3:17" ht="12.75">
      <c r="C231" s="158"/>
      <c r="D231" s="153"/>
      <c r="E231" s="153"/>
      <c r="F231" s="153"/>
      <c r="G231" s="153"/>
      <c r="H231" s="153"/>
      <c r="K231" s="163"/>
      <c r="L231" s="247"/>
      <c r="M231" s="246"/>
      <c r="N231" s="248"/>
      <c r="O231" s="158"/>
      <c r="Q231" s="158"/>
    </row>
    <row r="232" spans="3:17" ht="12.75">
      <c r="C232" s="158"/>
      <c r="D232" s="153"/>
      <c r="E232" s="153"/>
      <c r="F232" s="153"/>
      <c r="G232" s="153"/>
      <c r="H232" s="153"/>
      <c r="K232" s="163"/>
      <c r="L232" s="247"/>
      <c r="M232" s="246"/>
      <c r="N232" s="248"/>
      <c r="O232" s="158"/>
      <c r="Q232" s="158"/>
    </row>
    <row r="233" spans="3:17" ht="12.75">
      <c r="C233" s="158"/>
      <c r="D233" s="153"/>
      <c r="E233" s="153"/>
      <c r="F233" s="153"/>
      <c r="G233" s="153"/>
      <c r="H233" s="153"/>
      <c r="K233" s="163"/>
      <c r="L233" s="247"/>
      <c r="M233" s="246"/>
      <c r="N233" s="248"/>
      <c r="O233" s="158"/>
      <c r="Q233" s="158"/>
    </row>
    <row r="234" spans="3:17" ht="12.75">
      <c r="C234" s="158"/>
      <c r="D234" s="153"/>
      <c r="E234" s="153"/>
      <c r="F234" s="153"/>
      <c r="G234" s="153"/>
      <c r="H234" s="153"/>
      <c r="K234" s="163"/>
      <c r="L234" s="247"/>
      <c r="M234" s="246"/>
      <c r="N234" s="248"/>
      <c r="O234" s="158"/>
      <c r="Q234" s="158"/>
    </row>
    <row r="235" spans="3:17" ht="12.75">
      <c r="C235" s="158"/>
      <c r="D235" s="153"/>
      <c r="E235" s="153"/>
      <c r="F235" s="153"/>
      <c r="G235" s="153"/>
      <c r="H235" s="153"/>
      <c r="K235" s="163"/>
      <c r="L235" s="247"/>
      <c r="M235" s="246"/>
      <c r="N235" s="248"/>
      <c r="O235" s="158"/>
      <c r="Q235" s="158"/>
    </row>
    <row r="236" spans="3:17" ht="12.75">
      <c r="C236" s="158"/>
      <c r="D236" s="153"/>
      <c r="E236" s="153"/>
      <c r="F236" s="153"/>
      <c r="G236" s="153"/>
      <c r="H236" s="153"/>
      <c r="K236" s="163"/>
      <c r="L236" s="247"/>
      <c r="M236" s="246"/>
      <c r="N236" s="248"/>
      <c r="O236" s="158"/>
      <c r="Q236" s="158"/>
    </row>
    <row r="237" spans="3:17" ht="12.75">
      <c r="C237" s="158"/>
      <c r="D237" s="153"/>
      <c r="E237" s="153"/>
      <c r="F237" s="153"/>
      <c r="G237" s="153"/>
      <c r="H237" s="153"/>
      <c r="K237" s="163"/>
      <c r="L237" s="247"/>
      <c r="M237" s="246"/>
      <c r="N237" s="248"/>
      <c r="O237" s="158"/>
      <c r="Q237" s="158"/>
    </row>
    <row r="238" spans="3:17" ht="12.75">
      <c r="C238" s="158"/>
      <c r="D238" s="153"/>
      <c r="E238" s="153"/>
      <c r="F238" s="153"/>
      <c r="G238" s="153"/>
      <c r="H238" s="153"/>
      <c r="K238" s="163"/>
      <c r="L238" s="247"/>
      <c r="M238" s="246"/>
      <c r="N238" s="248"/>
      <c r="O238" s="158"/>
      <c r="Q238" s="158"/>
    </row>
    <row r="239" spans="3:17" ht="12.75">
      <c r="C239" s="158"/>
      <c r="D239" s="153"/>
      <c r="E239" s="153"/>
      <c r="F239" s="153"/>
      <c r="G239" s="153"/>
      <c r="H239" s="153"/>
      <c r="K239" s="163"/>
      <c r="L239" s="247"/>
      <c r="M239" s="246"/>
      <c r="N239" s="248"/>
      <c r="O239" s="158"/>
      <c r="Q239" s="158"/>
    </row>
    <row r="240" spans="3:17" ht="12.75">
      <c r="C240" s="158"/>
      <c r="D240" s="153"/>
      <c r="E240" s="153"/>
      <c r="F240" s="153"/>
      <c r="G240" s="153"/>
      <c r="H240" s="153"/>
      <c r="K240" s="163"/>
      <c r="L240" s="247"/>
      <c r="M240" s="246"/>
      <c r="N240" s="248"/>
      <c r="O240" s="158"/>
      <c r="Q240" s="158"/>
    </row>
    <row r="241" spans="3:17" ht="12.75">
      <c r="C241" s="158"/>
      <c r="D241" s="153"/>
      <c r="E241" s="153"/>
      <c r="F241" s="153"/>
      <c r="G241" s="153"/>
      <c r="H241" s="153"/>
      <c r="K241" s="163"/>
      <c r="L241" s="247"/>
      <c r="M241" s="246"/>
      <c r="N241" s="248"/>
      <c r="O241" s="158"/>
      <c r="Q241" s="158"/>
    </row>
    <row r="242" spans="3:17" ht="12.75">
      <c r="C242" s="158"/>
      <c r="D242" s="153"/>
      <c r="E242" s="153"/>
      <c r="F242" s="153"/>
      <c r="G242" s="153"/>
      <c r="H242" s="153"/>
      <c r="K242" s="163"/>
      <c r="L242" s="247"/>
      <c r="M242" s="246"/>
      <c r="N242" s="248"/>
      <c r="O242" s="158"/>
      <c r="Q242" s="158"/>
    </row>
    <row r="243" spans="3:17" ht="12.75">
      <c r="C243" s="158"/>
      <c r="D243" s="153"/>
      <c r="E243" s="153"/>
      <c r="F243" s="153"/>
      <c r="G243" s="153"/>
      <c r="H243" s="153"/>
      <c r="K243" s="163"/>
      <c r="L243" s="247"/>
      <c r="M243" s="246"/>
      <c r="N243" s="248"/>
      <c r="O243" s="158"/>
      <c r="Q243" s="158"/>
    </row>
    <row r="244" spans="3:17" ht="12.75">
      <c r="C244" s="158"/>
      <c r="D244" s="153"/>
      <c r="E244" s="153"/>
      <c r="F244" s="153"/>
      <c r="G244" s="153"/>
      <c r="H244" s="153"/>
      <c r="K244" s="163"/>
      <c r="L244" s="247"/>
      <c r="M244" s="246"/>
      <c r="N244" s="248"/>
      <c r="O244" s="158"/>
      <c r="Q244" s="158"/>
    </row>
    <row r="245" spans="3:17" ht="12.75">
      <c r="C245" s="158"/>
      <c r="D245" s="153"/>
      <c r="E245" s="153"/>
      <c r="F245" s="153"/>
      <c r="G245" s="153"/>
      <c r="H245" s="153"/>
      <c r="K245" s="163"/>
      <c r="L245" s="247"/>
      <c r="M245" s="246"/>
      <c r="N245" s="248"/>
      <c r="O245" s="158"/>
      <c r="Q245" s="158"/>
    </row>
    <row r="246" spans="3:17" ht="12.75">
      <c r="C246" s="158"/>
      <c r="D246" s="153"/>
      <c r="E246" s="153"/>
      <c r="F246" s="153"/>
      <c r="G246" s="153"/>
      <c r="H246" s="153"/>
      <c r="K246" s="163"/>
      <c r="L246" s="247"/>
      <c r="M246" s="246"/>
      <c r="N246" s="248"/>
      <c r="O246" s="158"/>
      <c r="Q246" s="158"/>
    </row>
    <row r="247" spans="3:17" ht="12.75">
      <c r="C247" s="158"/>
      <c r="D247" s="153"/>
      <c r="E247" s="153"/>
      <c r="F247" s="153"/>
      <c r="G247" s="153"/>
      <c r="H247" s="153"/>
      <c r="K247" s="163"/>
      <c r="L247" s="247"/>
      <c r="M247" s="246"/>
      <c r="N247" s="248"/>
      <c r="O247" s="158"/>
      <c r="Q247" s="158"/>
    </row>
    <row r="248" spans="3:17" ht="12.75">
      <c r="C248" s="158"/>
      <c r="D248" s="153"/>
      <c r="E248" s="153"/>
      <c r="F248" s="153"/>
      <c r="G248" s="153"/>
      <c r="H248" s="153"/>
      <c r="K248" s="163"/>
      <c r="L248" s="247"/>
      <c r="M248" s="246"/>
      <c r="N248" s="248"/>
      <c r="O248" s="158"/>
      <c r="Q248" s="158"/>
    </row>
    <row r="249" spans="3:17" ht="12.75">
      <c r="C249" s="158"/>
      <c r="D249" s="153"/>
      <c r="E249" s="153"/>
      <c r="F249" s="153"/>
      <c r="G249" s="153"/>
      <c r="H249" s="153"/>
      <c r="K249" s="163"/>
      <c r="L249" s="247"/>
      <c r="M249" s="246"/>
      <c r="N249" s="248"/>
      <c r="O249" s="158"/>
      <c r="Q249" s="158"/>
    </row>
    <row r="250" spans="3:17" ht="12.75">
      <c r="C250" s="158"/>
      <c r="D250" s="153"/>
      <c r="E250" s="153"/>
      <c r="F250" s="153"/>
      <c r="G250" s="153"/>
      <c r="H250" s="153"/>
      <c r="K250" s="163"/>
      <c r="L250" s="247"/>
      <c r="M250" s="246"/>
      <c r="N250" s="248"/>
      <c r="O250" s="158"/>
      <c r="Q250" s="158"/>
    </row>
    <row r="251" spans="3:17" ht="12.75">
      <c r="C251" s="158"/>
      <c r="D251" s="153"/>
      <c r="E251" s="153"/>
      <c r="F251" s="153"/>
      <c r="G251" s="153"/>
      <c r="H251" s="153"/>
      <c r="K251" s="163"/>
      <c r="L251" s="247"/>
      <c r="M251" s="246"/>
      <c r="N251" s="248"/>
      <c r="O251" s="158"/>
      <c r="Q251" s="158"/>
    </row>
    <row r="252" spans="3:17" ht="12.75">
      <c r="C252" s="158"/>
      <c r="D252" s="153"/>
      <c r="E252" s="153"/>
      <c r="F252" s="153"/>
      <c r="G252" s="153"/>
      <c r="H252" s="153"/>
      <c r="K252" s="163"/>
      <c r="L252" s="247"/>
      <c r="M252" s="246"/>
      <c r="N252" s="248"/>
      <c r="O252" s="158"/>
      <c r="Q252" s="158"/>
    </row>
    <row r="253" spans="3:17" ht="12.75">
      <c r="C253" s="158"/>
      <c r="D253" s="153"/>
      <c r="E253" s="153"/>
      <c r="F253" s="153"/>
      <c r="G253" s="153"/>
      <c r="H253" s="153"/>
      <c r="K253" s="163"/>
      <c r="L253" s="247"/>
      <c r="M253" s="246"/>
      <c r="N253" s="248"/>
      <c r="O253" s="158"/>
      <c r="Q253" s="158"/>
    </row>
    <row r="254" spans="3:17" ht="12.75">
      <c r="C254" s="158"/>
      <c r="D254" s="153"/>
      <c r="E254" s="153"/>
      <c r="F254" s="153"/>
      <c r="G254" s="153"/>
      <c r="H254" s="153"/>
      <c r="K254" s="163"/>
      <c r="L254" s="247"/>
      <c r="M254" s="246"/>
      <c r="N254" s="248"/>
      <c r="O254" s="158"/>
      <c r="Q254" s="158"/>
    </row>
    <row r="255" spans="3:17" ht="12.75">
      <c r="C255" s="158"/>
      <c r="D255" s="153"/>
      <c r="E255" s="153"/>
      <c r="F255" s="153"/>
      <c r="G255" s="153"/>
      <c r="H255" s="153"/>
      <c r="K255" s="163"/>
      <c r="L255" s="247"/>
      <c r="M255" s="246"/>
      <c r="N255" s="248"/>
      <c r="O255" s="158"/>
      <c r="Q255" s="158"/>
    </row>
    <row r="256" spans="3:17" ht="12.75">
      <c r="C256" s="158"/>
      <c r="D256" s="153"/>
      <c r="E256" s="153"/>
      <c r="F256" s="153"/>
      <c r="G256" s="153"/>
      <c r="H256" s="153"/>
      <c r="K256" s="163"/>
      <c r="L256" s="247"/>
      <c r="M256" s="246"/>
      <c r="N256" s="248"/>
      <c r="O256" s="158"/>
      <c r="Q256" s="158"/>
    </row>
    <row r="257" spans="3:17" ht="12.75">
      <c r="C257" s="158"/>
      <c r="D257" s="153"/>
      <c r="E257" s="153"/>
      <c r="F257" s="153"/>
      <c r="G257" s="153"/>
      <c r="H257" s="153"/>
      <c r="K257" s="163"/>
      <c r="L257" s="247"/>
      <c r="M257" s="246"/>
      <c r="N257" s="248"/>
      <c r="O257" s="158"/>
      <c r="Q257" s="158"/>
    </row>
    <row r="258" spans="3:17" ht="12.75">
      <c r="C258" s="158"/>
      <c r="D258" s="153"/>
      <c r="E258" s="153"/>
      <c r="F258" s="153"/>
      <c r="G258" s="153"/>
      <c r="H258" s="153"/>
      <c r="K258" s="163"/>
      <c r="L258" s="247"/>
      <c r="M258" s="246"/>
      <c r="N258" s="248"/>
      <c r="O258" s="158"/>
      <c r="Q258" s="158"/>
    </row>
    <row r="259" spans="3:17" ht="12.75">
      <c r="C259" s="158"/>
      <c r="D259" s="153"/>
      <c r="E259" s="153"/>
      <c r="F259" s="153"/>
      <c r="G259" s="153"/>
      <c r="H259" s="153"/>
      <c r="K259" s="163"/>
      <c r="L259" s="247"/>
      <c r="M259" s="246"/>
      <c r="N259" s="248"/>
      <c r="O259" s="158"/>
      <c r="Q259" s="158"/>
    </row>
    <row r="260" spans="3:17" ht="12.75">
      <c r="C260" s="158"/>
      <c r="D260" s="153"/>
      <c r="E260" s="153"/>
      <c r="F260" s="153"/>
      <c r="G260" s="153"/>
      <c r="H260" s="153"/>
      <c r="K260" s="163"/>
      <c r="L260" s="247"/>
      <c r="M260" s="246"/>
      <c r="N260" s="248"/>
      <c r="O260" s="158"/>
      <c r="Q260" s="158"/>
    </row>
    <row r="261" spans="3:17" ht="12.75">
      <c r="C261" s="158"/>
      <c r="D261" s="153"/>
      <c r="E261" s="153"/>
      <c r="F261" s="153"/>
      <c r="G261" s="153"/>
      <c r="H261" s="153"/>
      <c r="K261" s="163"/>
      <c r="L261" s="247"/>
      <c r="M261" s="246"/>
      <c r="N261" s="248"/>
      <c r="O261" s="158"/>
      <c r="Q261" s="158"/>
    </row>
    <row r="262" spans="3:17" ht="12.75">
      <c r="C262" s="158"/>
      <c r="D262" s="153"/>
      <c r="E262" s="153"/>
      <c r="F262" s="153"/>
      <c r="G262" s="153"/>
      <c r="H262" s="153"/>
      <c r="K262" s="163"/>
      <c r="L262" s="247"/>
      <c r="M262" s="246"/>
      <c r="N262" s="248"/>
      <c r="O262" s="158"/>
      <c r="Q262" s="158"/>
    </row>
    <row r="263" spans="3:17" ht="12.75">
      <c r="C263" s="158"/>
      <c r="D263" s="153"/>
      <c r="E263" s="153"/>
      <c r="F263" s="153"/>
      <c r="G263" s="153"/>
      <c r="H263" s="153"/>
      <c r="K263" s="163"/>
      <c r="L263" s="247"/>
      <c r="M263" s="246"/>
      <c r="N263" s="248"/>
      <c r="O263" s="158"/>
      <c r="Q263" s="158"/>
    </row>
    <row r="264" spans="3:17" ht="12.75">
      <c r="C264" s="158"/>
      <c r="D264" s="153"/>
      <c r="E264" s="153"/>
      <c r="F264" s="153"/>
      <c r="G264" s="153"/>
      <c r="H264" s="153"/>
      <c r="K264" s="163"/>
      <c r="L264" s="247"/>
      <c r="M264" s="246"/>
      <c r="N264" s="248"/>
      <c r="O264" s="158"/>
      <c r="Q264" s="158"/>
    </row>
    <row r="265" spans="3:17" ht="12.75">
      <c r="C265" s="158"/>
      <c r="D265" s="153"/>
      <c r="E265" s="153"/>
      <c r="F265" s="153"/>
      <c r="G265" s="153"/>
      <c r="H265" s="153"/>
      <c r="K265" s="163"/>
      <c r="L265" s="247"/>
      <c r="M265" s="246"/>
      <c r="N265" s="248"/>
      <c r="O265" s="158"/>
      <c r="Q265" s="158"/>
    </row>
    <row r="266" spans="3:17" ht="12.75">
      <c r="C266" s="158"/>
      <c r="D266" s="153"/>
      <c r="E266" s="153"/>
      <c r="F266" s="153"/>
      <c r="G266" s="153"/>
      <c r="H266" s="153"/>
      <c r="K266" s="163"/>
      <c r="L266" s="247"/>
      <c r="M266" s="246"/>
      <c r="N266" s="248"/>
      <c r="O266" s="158"/>
      <c r="Q266" s="158"/>
    </row>
    <row r="267" spans="3:17" ht="12.75">
      <c r="C267" s="158"/>
      <c r="D267" s="153"/>
      <c r="E267" s="153"/>
      <c r="F267" s="153"/>
      <c r="G267" s="153"/>
      <c r="H267" s="153"/>
      <c r="K267" s="163"/>
      <c r="L267" s="247"/>
      <c r="M267" s="246"/>
      <c r="N267" s="248"/>
      <c r="O267" s="158"/>
      <c r="Q267" s="158"/>
    </row>
    <row r="268" spans="3:17" ht="12.75">
      <c r="C268" s="158"/>
      <c r="D268" s="153"/>
      <c r="E268" s="153"/>
      <c r="F268" s="153"/>
      <c r="G268" s="153"/>
      <c r="H268" s="153"/>
      <c r="K268" s="163"/>
      <c r="L268" s="247"/>
      <c r="M268" s="246"/>
      <c r="N268" s="248"/>
      <c r="O268" s="158"/>
      <c r="Q268" s="158"/>
    </row>
    <row r="269" spans="3:17" ht="12.75">
      <c r="C269" s="158"/>
      <c r="D269" s="153"/>
      <c r="E269" s="153"/>
      <c r="F269" s="153"/>
      <c r="G269" s="153"/>
      <c r="H269" s="153"/>
      <c r="K269" s="163"/>
      <c r="L269" s="247"/>
      <c r="M269" s="246"/>
      <c r="N269" s="248"/>
      <c r="O269" s="158"/>
      <c r="Q269" s="158"/>
    </row>
    <row r="270" spans="3:17" ht="12.75">
      <c r="C270" s="158"/>
      <c r="D270" s="153"/>
      <c r="E270" s="153"/>
      <c r="F270" s="153"/>
      <c r="G270" s="153"/>
      <c r="H270" s="153"/>
      <c r="K270" s="163"/>
      <c r="L270" s="247"/>
      <c r="M270" s="246"/>
      <c r="N270" s="248"/>
      <c r="O270" s="158"/>
      <c r="Q270" s="158"/>
    </row>
    <row r="271" spans="3:17" ht="12.75">
      <c r="C271" s="158"/>
      <c r="D271" s="153"/>
      <c r="E271" s="153"/>
      <c r="F271" s="153"/>
      <c r="G271" s="153"/>
      <c r="H271" s="153"/>
      <c r="K271" s="163"/>
      <c r="L271" s="247"/>
      <c r="M271" s="246"/>
      <c r="N271" s="248"/>
      <c r="O271" s="158"/>
      <c r="Q271" s="158"/>
    </row>
    <row r="272" spans="3:17" ht="12.75">
      <c r="C272" s="158"/>
      <c r="D272" s="153"/>
      <c r="E272" s="153"/>
      <c r="F272" s="153"/>
      <c r="G272" s="153"/>
      <c r="H272" s="153"/>
      <c r="K272" s="163"/>
      <c r="L272" s="247"/>
      <c r="M272" s="246"/>
      <c r="N272" s="248"/>
      <c r="O272" s="158"/>
      <c r="Q272" s="158"/>
    </row>
    <row r="273" spans="3:17" ht="12.75">
      <c r="C273" s="158"/>
      <c r="D273" s="153"/>
      <c r="E273" s="153"/>
      <c r="F273" s="153"/>
      <c r="G273" s="153"/>
      <c r="H273" s="153"/>
      <c r="K273" s="163"/>
      <c r="L273" s="247"/>
      <c r="M273" s="246"/>
      <c r="N273" s="248"/>
      <c r="O273" s="158"/>
      <c r="Q273" s="158"/>
    </row>
    <row r="274" spans="3:17" ht="12.75">
      <c r="C274" s="158"/>
      <c r="D274" s="153"/>
      <c r="E274" s="153"/>
      <c r="F274" s="153"/>
      <c r="G274" s="153"/>
      <c r="H274" s="153"/>
      <c r="K274" s="163"/>
      <c r="L274" s="247"/>
      <c r="M274" s="246"/>
      <c r="N274" s="248"/>
      <c r="O274" s="158"/>
      <c r="Q274" s="158"/>
    </row>
    <row r="275" spans="3:17" ht="12.75">
      <c r="C275" s="158"/>
      <c r="D275" s="153"/>
      <c r="E275" s="153"/>
      <c r="F275" s="153"/>
      <c r="G275" s="153"/>
      <c r="H275" s="153"/>
      <c r="K275" s="163"/>
      <c r="L275" s="247"/>
      <c r="M275" s="246"/>
      <c r="N275" s="248"/>
      <c r="O275" s="158"/>
      <c r="Q275" s="158"/>
    </row>
    <row r="276" spans="3:17" ht="12.75">
      <c r="C276" s="158"/>
      <c r="D276" s="153"/>
      <c r="E276" s="153"/>
      <c r="F276" s="153"/>
      <c r="G276" s="153"/>
      <c r="H276" s="153"/>
      <c r="K276" s="163"/>
      <c r="L276" s="247"/>
      <c r="M276" s="246"/>
      <c r="N276" s="248"/>
      <c r="O276" s="158"/>
      <c r="Q276" s="158"/>
    </row>
    <row r="277" spans="3:17" ht="12.75">
      <c r="C277" s="158"/>
      <c r="D277" s="153"/>
      <c r="E277" s="153"/>
      <c r="F277" s="153"/>
      <c r="G277" s="153"/>
      <c r="H277" s="153"/>
      <c r="K277" s="163"/>
      <c r="L277" s="247"/>
      <c r="M277" s="246"/>
      <c r="N277" s="248"/>
      <c r="O277" s="158"/>
      <c r="Q277" s="158"/>
    </row>
    <row r="278" spans="3:17" ht="12.75">
      <c r="C278" s="158"/>
      <c r="D278" s="153"/>
      <c r="E278" s="153"/>
      <c r="F278" s="153"/>
      <c r="G278" s="153"/>
      <c r="H278" s="153"/>
      <c r="K278" s="163"/>
      <c r="L278" s="247"/>
      <c r="M278" s="246"/>
      <c r="N278" s="248"/>
      <c r="O278" s="158"/>
      <c r="Q278" s="158"/>
    </row>
    <row r="279" spans="3:17" ht="12.75">
      <c r="C279" s="158"/>
      <c r="D279" s="153"/>
      <c r="E279" s="153"/>
      <c r="F279" s="153"/>
      <c r="G279" s="153"/>
      <c r="H279" s="153"/>
      <c r="K279" s="163"/>
      <c r="L279" s="247"/>
      <c r="M279" s="246"/>
      <c r="N279" s="248"/>
      <c r="O279" s="158"/>
      <c r="Q279" s="158"/>
    </row>
    <row r="280" spans="3:17" ht="12.75">
      <c r="C280" s="158"/>
      <c r="D280" s="153"/>
      <c r="E280" s="153"/>
      <c r="F280" s="153"/>
      <c r="G280" s="153"/>
      <c r="H280" s="153"/>
      <c r="K280" s="163"/>
      <c r="L280" s="247"/>
      <c r="M280" s="246"/>
      <c r="N280" s="248"/>
      <c r="O280" s="158"/>
      <c r="Q280" s="158"/>
    </row>
    <row r="281" spans="3:17" ht="12.75">
      <c r="C281" s="158"/>
      <c r="D281" s="153"/>
      <c r="E281" s="153"/>
      <c r="F281" s="153"/>
      <c r="G281" s="153"/>
      <c r="H281" s="153"/>
      <c r="K281" s="163"/>
      <c r="L281" s="247"/>
      <c r="M281" s="246"/>
      <c r="N281" s="248"/>
      <c r="O281" s="158"/>
      <c r="Q281" s="158"/>
    </row>
    <row r="282" spans="3:17" ht="12.75">
      <c r="C282" s="158"/>
      <c r="D282" s="153"/>
      <c r="E282" s="153"/>
      <c r="F282" s="153"/>
      <c r="G282" s="153"/>
      <c r="H282" s="153"/>
      <c r="K282" s="163"/>
      <c r="L282" s="247"/>
      <c r="M282" s="246"/>
      <c r="N282" s="248"/>
      <c r="O282" s="158"/>
      <c r="Q282" s="158"/>
    </row>
    <row r="283" spans="3:17" ht="12.75">
      <c r="C283" s="158"/>
      <c r="D283" s="153"/>
      <c r="E283" s="153"/>
      <c r="F283" s="153"/>
      <c r="G283" s="153"/>
      <c r="H283" s="153"/>
      <c r="K283" s="163"/>
      <c r="L283" s="247"/>
      <c r="M283" s="246"/>
      <c r="N283" s="248"/>
      <c r="O283" s="158"/>
      <c r="Q283" s="158"/>
    </row>
    <row r="284" spans="3:17" ht="12.75">
      <c r="C284" s="158"/>
      <c r="D284" s="153"/>
      <c r="E284" s="153"/>
      <c r="F284" s="153"/>
      <c r="G284" s="153"/>
      <c r="H284" s="153"/>
      <c r="K284" s="163"/>
      <c r="L284" s="247"/>
      <c r="M284" s="246"/>
      <c r="N284" s="248"/>
      <c r="O284" s="158"/>
      <c r="Q284" s="158"/>
    </row>
    <row r="285" spans="3:17" ht="12.75">
      <c r="C285" s="158"/>
      <c r="D285" s="153"/>
      <c r="E285" s="153"/>
      <c r="F285" s="153"/>
      <c r="G285" s="153"/>
      <c r="H285" s="153"/>
      <c r="K285" s="163"/>
      <c r="L285" s="247"/>
      <c r="M285" s="246"/>
      <c r="N285" s="248"/>
      <c r="O285" s="158"/>
      <c r="Q285" s="158"/>
    </row>
    <row r="286" spans="3:17" ht="12.75">
      <c r="C286" s="158"/>
      <c r="D286" s="153"/>
      <c r="E286" s="153"/>
      <c r="F286" s="153"/>
      <c r="G286" s="153"/>
      <c r="H286" s="153"/>
      <c r="K286" s="163"/>
      <c r="L286" s="247"/>
      <c r="M286" s="246"/>
      <c r="N286" s="248"/>
      <c r="O286" s="158"/>
      <c r="Q286" s="158"/>
    </row>
    <row r="287" spans="3:17" ht="12.75">
      <c r="C287" s="158"/>
      <c r="D287" s="153"/>
      <c r="E287" s="153"/>
      <c r="F287" s="153"/>
      <c r="G287" s="153"/>
      <c r="H287" s="153"/>
      <c r="K287" s="163"/>
      <c r="L287" s="247"/>
      <c r="M287" s="246"/>
      <c r="N287" s="248"/>
      <c r="O287" s="158"/>
      <c r="Q287" s="158"/>
    </row>
    <row r="288" spans="3:17" ht="12.75">
      <c r="C288" s="158"/>
      <c r="D288" s="153"/>
      <c r="E288" s="153"/>
      <c r="F288" s="153"/>
      <c r="G288" s="153"/>
      <c r="H288" s="153"/>
      <c r="K288" s="163"/>
      <c r="L288" s="247"/>
      <c r="M288" s="246"/>
      <c r="N288" s="248"/>
      <c r="O288" s="158"/>
      <c r="Q288" s="158"/>
    </row>
    <row r="289" spans="3:17" ht="12.75">
      <c r="C289" s="158"/>
      <c r="D289" s="153"/>
      <c r="E289" s="153"/>
      <c r="F289" s="153"/>
      <c r="G289" s="153"/>
      <c r="H289" s="153"/>
      <c r="K289" s="163"/>
      <c r="L289" s="247"/>
      <c r="M289" s="246"/>
      <c r="N289" s="248"/>
      <c r="O289" s="158"/>
      <c r="Q289" s="158"/>
    </row>
    <row r="290" spans="3:17" ht="12.75">
      <c r="C290" s="158"/>
      <c r="D290" s="153"/>
      <c r="E290" s="153"/>
      <c r="F290" s="153"/>
      <c r="G290" s="153"/>
      <c r="H290" s="153"/>
      <c r="K290" s="163"/>
      <c r="L290" s="247"/>
      <c r="M290" s="246"/>
      <c r="N290" s="248"/>
      <c r="O290" s="158"/>
      <c r="Q290" s="158"/>
    </row>
    <row r="291" spans="3:17" ht="12.75">
      <c r="C291" s="158"/>
      <c r="D291" s="153"/>
      <c r="E291" s="153"/>
      <c r="F291" s="153"/>
      <c r="G291" s="153"/>
      <c r="H291" s="153"/>
      <c r="K291" s="163"/>
      <c r="L291" s="247"/>
      <c r="M291" s="246"/>
      <c r="N291" s="248"/>
      <c r="O291" s="158"/>
      <c r="Q291" s="158"/>
    </row>
    <row r="292" spans="3:17" ht="12.75">
      <c r="C292" s="158"/>
      <c r="D292" s="153"/>
      <c r="E292" s="153"/>
      <c r="F292" s="153"/>
      <c r="G292" s="153"/>
      <c r="H292" s="153"/>
      <c r="K292" s="163"/>
      <c r="L292" s="247"/>
      <c r="M292" s="246"/>
      <c r="N292" s="248"/>
      <c r="O292" s="158"/>
      <c r="Q292" s="158"/>
    </row>
    <row r="293" spans="3:17" ht="12.75">
      <c r="C293" s="158"/>
      <c r="D293" s="153"/>
      <c r="E293" s="153"/>
      <c r="F293" s="153"/>
      <c r="G293" s="153"/>
      <c r="H293" s="153"/>
      <c r="K293" s="163"/>
      <c r="L293" s="247"/>
      <c r="M293" s="246"/>
      <c r="N293" s="248"/>
      <c r="O293" s="158"/>
      <c r="Q293" s="158"/>
    </row>
    <row r="294" spans="3:17" ht="12.75">
      <c r="C294" s="158"/>
      <c r="D294" s="153"/>
      <c r="E294" s="153"/>
      <c r="F294" s="153"/>
      <c r="G294" s="153"/>
      <c r="H294" s="153"/>
      <c r="K294" s="163"/>
      <c r="L294" s="247"/>
      <c r="M294" s="246"/>
      <c r="N294" s="248"/>
      <c r="O294" s="158"/>
      <c r="Q294" s="158"/>
    </row>
    <row r="295" spans="3:17" ht="12.75">
      <c r="C295" s="158"/>
      <c r="D295" s="153"/>
      <c r="E295" s="153"/>
      <c r="F295" s="153"/>
      <c r="G295" s="153"/>
      <c r="H295" s="153"/>
      <c r="K295" s="163"/>
      <c r="L295" s="247"/>
      <c r="M295" s="246"/>
      <c r="N295" s="248"/>
      <c r="O295" s="158"/>
      <c r="Q295" s="158"/>
    </row>
    <row r="296" spans="3:17" ht="12.75">
      <c r="C296" s="158"/>
      <c r="D296" s="153"/>
      <c r="E296" s="153"/>
      <c r="F296" s="153"/>
      <c r="G296" s="153"/>
      <c r="H296" s="153"/>
      <c r="K296" s="163"/>
      <c r="L296" s="247"/>
      <c r="M296" s="246"/>
      <c r="N296" s="248"/>
      <c r="O296" s="158"/>
      <c r="Q296" s="158"/>
    </row>
    <row r="297" spans="3:17" ht="12.75">
      <c r="C297" s="158"/>
      <c r="D297" s="153"/>
      <c r="E297" s="153"/>
      <c r="F297" s="153"/>
      <c r="G297" s="153"/>
      <c r="H297" s="153"/>
      <c r="K297" s="163"/>
      <c r="L297" s="247"/>
      <c r="M297" s="246"/>
      <c r="N297" s="248"/>
      <c r="O297" s="158"/>
      <c r="Q297" s="158"/>
    </row>
    <row r="298" spans="3:17" ht="12.75">
      <c r="C298" s="158"/>
      <c r="D298" s="153"/>
      <c r="E298" s="153"/>
      <c r="F298" s="153"/>
      <c r="G298" s="153"/>
      <c r="H298" s="153"/>
      <c r="K298" s="163"/>
      <c r="L298" s="247"/>
      <c r="M298" s="246"/>
      <c r="N298" s="248"/>
      <c r="O298" s="158"/>
      <c r="Q298" s="158"/>
    </row>
    <row r="299" spans="3:17" ht="12.75">
      <c r="C299" s="158"/>
      <c r="D299" s="153"/>
      <c r="E299" s="153"/>
      <c r="F299" s="153"/>
      <c r="G299" s="153"/>
      <c r="H299" s="153"/>
      <c r="K299" s="163"/>
      <c r="L299" s="247"/>
      <c r="M299" s="246"/>
      <c r="N299" s="248"/>
      <c r="O299" s="158"/>
      <c r="Q299" s="158"/>
    </row>
    <row r="300" spans="3:17" ht="12.75">
      <c r="C300" s="158"/>
      <c r="D300" s="153"/>
      <c r="E300" s="153"/>
      <c r="F300" s="153"/>
      <c r="G300" s="153"/>
      <c r="H300" s="153"/>
      <c r="K300" s="163"/>
      <c r="L300" s="247"/>
      <c r="M300" s="246"/>
      <c r="N300" s="248"/>
      <c r="O300" s="158"/>
      <c r="Q300" s="158"/>
    </row>
    <row r="301" spans="3:17" ht="12.75">
      <c r="C301" s="158"/>
      <c r="D301" s="153"/>
      <c r="E301" s="153"/>
      <c r="F301" s="153"/>
      <c r="G301" s="153"/>
      <c r="H301" s="153"/>
      <c r="K301" s="163"/>
      <c r="L301" s="247"/>
      <c r="M301" s="246"/>
      <c r="N301" s="248"/>
      <c r="O301" s="158"/>
      <c r="Q301" s="158"/>
    </row>
    <row r="302" spans="3:17" ht="12.75">
      <c r="C302" s="158"/>
      <c r="D302" s="153"/>
      <c r="E302" s="153"/>
      <c r="F302" s="153"/>
      <c r="G302" s="153"/>
      <c r="H302" s="153"/>
      <c r="K302" s="163"/>
      <c r="L302" s="247"/>
      <c r="M302" s="246"/>
      <c r="N302" s="248"/>
      <c r="O302" s="158"/>
      <c r="Q302" s="158"/>
    </row>
    <row r="303" spans="3:17" ht="12.75">
      <c r="C303" s="158"/>
      <c r="D303" s="153"/>
      <c r="E303" s="153"/>
      <c r="F303" s="153"/>
      <c r="G303" s="153"/>
      <c r="H303" s="153"/>
      <c r="K303" s="163"/>
      <c r="L303" s="247"/>
      <c r="M303" s="246"/>
      <c r="N303" s="248"/>
      <c r="O303" s="158"/>
      <c r="Q303" s="158"/>
    </row>
    <row r="304" spans="3:17" ht="12.75">
      <c r="C304" s="158"/>
      <c r="D304" s="153"/>
      <c r="E304" s="153"/>
      <c r="F304" s="153"/>
      <c r="G304" s="153"/>
      <c r="H304" s="153"/>
      <c r="K304" s="163"/>
      <c r="L304" s="247"/>
      <c r="M304" s="246"/>
      <c r="N304" s="248"/>
      <c r="O304" s="158"/>
      <c r="Q304" s="158"/>
    </row>
    <row r="305" spans="3:17" ht="12.75">
      <c r="C305" s="158"/>
      <c r="D305" s="153"/>
      <c r="E305" s="153"/>
      <c r="F305" s="153"/>
      <c r="G305" s="153"/>
      <c r="H305" s="153"/>
      <c r="K305" s="163"/>
      <c r="L305" s="247"/>
      <c r="M305" s="246"/>
      <c r="N305" s="248"/>
      <c r="O305" s="158"/>
      <c r="Q305" s="158"/>
    </row>
    <row r="306" spans="3:17" ht="12.75">
      <c r="C306" s="158"/>
      <c r="D306" s="153"/>
      <c r="E306" s="153"/>
      <c r="F306" s="153"/>
      <c r="G306" s="153"/>
      <c r="H306" s="153"/>
      <c r="K306" s="163"/>
      <c r="L306" s="247"/>
      <c r="M306" s="246"/>
      <c r="N306" s="248"/>
      <c r="O306" s="158"/>
      <c r="Q306" s="158"/>
    </row>
    <row r="307" spans="3:17" ht="12.75">
      <c r="C307" s="158"/>
      <c r="D307" s="153"/>
      <c r="E307" s="153"/>
      <c r="F307" s="153"/>
      <c r="G307" s="153"/>
      <c r="H307" s="153"/>
      <c r="K307" s="163"/>
      <c r="L307" s="247"/>
      <c r="M307" s="246"/>
      <c r="N307" s="248"/>
      <c r="O307" s="158"/>
      <c r="Q307" s="158"/>
    </row>
    <row r="308" spans="3:17" ht="12.75">
      <c r="C308" s="158"/>
      <c r="D308" s="153"/>
      <c r="E308" s="153"/>
      <c r="F308" s="153"/>
      <c r="G308" s="153"/>
      <c r="H308" s="153"/>
      <c r="K308" s="163"/>
      <c r="L308" s="247"/>
      <c r="M308" s="246"/>
      <c r="N308" s="248"/>
      <c r="O308" s="158"/>
      <c r="Q308" s="158"/>
    </row>
    <row r="309" spans="3:17" ht="12.75">
      <c r="C309" s="158"/>
      <c r="D309" s="153"/>
      <c r="E309" s="153"/>
      <c r="F309" s="153"/>
      <c r="G309" s="153"/>
      <c r="H309" s="153"/>
      <c r="K309" s="163"/>
      <c r="L309" s="247"/>
      <c r="M309" s="246"/>
      <c r="N309" s="248"/>
      <c r="O309" s="158"/>
      <c r="Q309" s="158"/>
    </row>
    <row r="310" spans="3:17" ht="12.75">
      <c r="C310" s="158"/>
      <c r="D310" s="153"/>
      <c r="E310" s="153"/>
      <c r="F310" s="153"/>
      <c r="G310" s="153"/>
      <c r="H310" s="153"/>
      <c r="K310" s="163"/>
      <c r="L310" s="247"/>
      <c r="M310" s="246"/>
      <c r="N310" s="248"/>
      <c r="O310" s="158"/>
      <c r="Q310" s="158"/>
    </row>
    <row r="311" spans="3:17" ht="12.75">
      <c r="C311" s="158"/>
      <c r="D311" s="153"/>
      <c r="E311" s="153"/>
      <c r="F311" s="153"/>
      <c r="G311" s="153"/>
      <c r="H311" s="153"/>
      <c r="K311" s="163"/>
      <c r="L311" s="247"/>
      <c r="M311" s="246"/>
      <c r="N311" s="248"/>
      <c r="O311" s="158"/>
      <c r="Q311" s="158"/>
    </row>
    <row r="312" spans="3:17" ht="12.75">
      <c r="C312" s="158"/>
      <c r="D312" s="153"/>
      <c r="E312" s="153"/>
      <c r="F312" s="153"/>
      <c r="G312" s="153"/>
      <c r="H312" s="153"/>
      <c r="K312" s="163"/>
      <c r="L312" s="247"/>
      <c r="M312" s="246"/>
      <c r="N312" s="248"/>
      <c r="O312" s="158"/>
      <c r="Q312" s="158"/>
    </row>
    <row r="313" spans="3:17" ht="12.75">
      <c r="C313" s="158"/>
      <c r="D313" s="153"/>
      <c r="E313" s="153"/>
      <c r="F313" s="153"/>
      <c r="G313" s="153"/>
      <c r="H313" s="153"/>
      <c r="K313" s="163"/>
      <c r="L313" s="247"/>
      <c r="M313" s="246"/>
      <c r="N313" s="248"/>
      <c r="O313" s="158"/>
      <c r="Q313" s="158"/>
    </row>
    <row r="314" spans="3:17" ht="12.75">
      <c r="C314" s="158"/>
      <c r="D314" s="153"/>
      <c r="E314" s="153"/>
      <c r="F314" s="153"/>
      <c r="G314" s="153"/>
      <c r="H314" s="153"/>
      <c r="K314" s="163"/>
      <c r="L314" s="247"/>
      <c r="M314" s="246"/>
      <c r="N314" s="248"/>
      <c r="O314" s="158"/>
      <c r="Q314" s="158"/>
    </row>
    <row r="315" spans="3:17" ht="12.75">
      <c r="C315" s="158"/>
      <c r="D315" s="153"/>
      <c r="E315" s="153"/>
      <c r="F315" s="153"/>
      <c r="G315" s="153"/>
      <c r="H315" s="153"/>
      <c r="K315" s="163"/>
      <c r="L315" s="247"/>
      <c r="M315" s="246"/>
      <c r="N315" s="248"/>
      <c r="O315" s="158"/>
      <c r="Q315" s="158"/>
    </row>
    <row r="316" ht="12.75">
      <c r="K316" s="163"/>
    </row>
  </sheetData>
  <sheetProtection/>
  <mergeCells count="37">
    <mergeCell ref="I12:I14"/>
    <mergeCell ref="J12:J14"/>
    <mergeCell ref="E1:I1"/>
    <mergeCell ref="K1:O1"/>
    <mergeCell ref="D2:I2"/>
    <mergeCell ref="D3:I3"/>
    <mergeCell ref="A5:I5"/>
    <mergeCell ref="A7:I7"/>
    <mergeCell ref="K12:K14"/>
    <mergeCell ref="L12:L14"/>
    <mergeCell ref="M12:M14"/>
    <mergeCell ref="N12:N14"/>
    <mergeCell ref="O12:O14"/>
    <mergeCell ref="A8:I8"/>
    <mergeCell ref="A9:I9"/>
    <mergeCell ref="G11:I11"/>
    <mergeCell ref="L11:O11"/>
    <mergeCell ref="A12:A14"/>
    <mergeCell ref="C13:C14"/>
    <mergeCell ref="D13:D14"/>
    <mergeCell ref="E13:E14"/>
    <mergeCell ref="F13:F14"/>
    <mergeCell ref="G13:G14"/>
    <mergeCell ref="B196:H196"/>
    <mergeCell ref="H13:H14"/>
    <mergeCell ref="B12:B14"/>
    <mergeCell ref="C12:D12"/>
    <mergeCell ref="F12:H12"/>
    <mergeCell ref="B197:H197"/>
    <mergeCell ref="A199:I199"/>
    <mergeCell ref="A200:H200"/>
    <mergeCell ref="B188:J188"/>
    <mergeCell ref="B190:J190"/>
    <mergeCell ref="A191:J191"/>
    <mergeCell ref="A192:J192"/>
    <mergeCell ref="B193:H193"/>
    <mergeCell ref="B194:H19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3:D20"/>
  <sheetViews>
    <sheetView zoomScalePageLayoutView="0" workbookViewId="0" topLeftCell="A28">
      <selection activeCell="A3" sqref="A3:D20"/>
    </sheetView>
  </sheetViews>
  <sheetFormatPr defaultColWidth="9.00390625" defaultRowHeight="12.75"/>
  <cols>
    <col min="1" max="1" width="28.00390625" style="0" customWidth="1"/>
    <col min="2" max="2" width="12.75390625" style="0" customWidth="1"/>
    <col min="3" max="3" width="11.625" style="0" customWidth="1"/>
  </cols>
  <sheetData>
    <row r="2" ht="13.5" thickBot="1"/>
    <row r="3" spans="1:4" s="41" customFormat="1" ht="13.5" customHeight="1" thickBot="1">
      <c r="A3" s="552" t="s">
        <v>0</v>
      </c>
      <c r="B3" s="43" t="s">
        <v>55</v>
      </c>
      <c r="C3" s="42">
        <v>2011</v>
      </c>
      <c r="D3" s="554" t="s">
        <v>57</v>
      </c>
    </row>
    <row r="4" spans="1:4" s="41" customFormat="1" ht="27.75" customHeight="1" thickBot="1">
      <c r="A4" s="553"/>
      <c r="B4" s="43" t="s">
        <v>179</v>
      </c>
      <c r="C4" s="43" t="s">
        <v>25</v>
      </c>
      <c r="D4" s="555"/>
    </row>
    <row r="5" spans="1:4" ht="60">
      <c r="A5" s="27" t="s">
        <v>8</v>
      </c>
      <c r="B5" s="85">
        <v>2.13</v>
      </c>
      <c r="C5" s="85">
        <v>2.356</v>
      </c>
      <c r="D5" s="83">
        <f>C5/B5*100</f>
        <v>110.61032863849765</v>
      </c>
    </row>
    <row r="6" spans="1:4" ht="28.5">
      <c r="A6" s="88" t="s">
        <v>9</v>
      </c>
      <c r="B6" s="85"/>
      <c r="C6" s="85"/>
      <c r="D6" s="83"/>
    </row>
    <row r="7" spans="1:4" ht="30">
      <c r="A7" s="27" t="s">
        <v>10</v>
      </c>
      <c r="B7" s="85">
        <v>6.244</v>
      </c>
      <c r="C7" s="85">
        <v>6.198</v>
      </c>
      <c r="D7" s="83">
        <f>C7/B7*100</f>
        <v>99.26329276105062</v>
      </c>
    </row>
    <row r="8" spans="1:4" ht="45">
      <c r="A8" s="27" t="s">
        <v>11</v>
      </c>
      <c r="B8" s="85">
        <v>1.13</v>
      </c>
      <c r="C8" s="85">
        <v>1.24</v>
      </c>
      <c r="D8" s="83">
        <f>C8/B8*100</f>
        <v>109.7345132743363</v>
      </c>
    </row>
    <row r="9" spans="1:4" ht="30">
      <c r="A9" s="27" t="s">
        <v>12</v>
      </c>
      <c r="B9" s="85">
        <v>1.241</v>
      </c>
      <c r="C9" s="85">
        <v>1.135</v>
      </c>
      <c r="D9" s="83">
        <f>C9/B9*100</f>
        <v>91.45850120870264</v>
      </c>
    </row>
    <row r="10" spans="1:4" ht="30">
      <c r="A10" s="27" t="s">
        <v>13</v>
      </c>
      <c r="B10" s="83">
        <v>3.6</v>
      </c>
      <c r="C10" s="85">
        <v>4.512</v>
      </c>
      <c r="D10" s="83">
        <f>C10/B10*100</f>
        <v>125.33333333333331</v>
      </c>
    </row>
    <row r="11" spans="1:4" ht="28.5">
      <c r="A11" s="88" t="s">
        <v>14</v>
      </c>
      <c r="B11" s="85"/>
      <c r="C11" s="85"/>
      <c r="D11" s="83"/>
    </row>
    <row r="12" spans="1:4" ht="45">
      <c r="A12" s="86" t="s">
        <v>12</v>
      </c>
      <c r="B12" s="85">
        <v>0.875</v>
      </c>
      <c r="C12" s="85">
        <v>0.769</v>
      </c>
      <c r="D12" s="83">
        <f>C12/B12*100</f>
        <v>87.88571428571429</v>
      </c>
    </row>
    <row r="13" spans="1:4" ht="45">
      <c r="A13" s="86" t="s">
        <v>13</v>
      </c>
      <c r="B13" s="85">
        <v>0.458</v>
      </c>
      <c r="C13" s="85">
        <v>0.395</v>
      </c>
      <c r="D13" s="83">
        <f>C13/B13*100</f>
        <v>86.24454148471615</v>
      </c>
    </row>
    <row r="14" spans="1:4" ht="90">
      <c r="A14" s="27" t="s">
        <v>15</v>
      </c>
      <c r="B14" s="85">
        <v>62.7</v>
      </c>
      <c r="C14" s="85">
        <v>61.2</v>
      </c>
      <c r="D14" s="83">
        <f>C14/B14*100</f>
        <v>97.60765550239235</v>
      </c>
    </row>
    <row r="15" spans="1:4" ht="45">
      <c r="A15" s="27" t="s">
        <v>89</v>
      </c>
      <c r="B15" s="85">
        <v>1121</v>
      </c>
      <c r="C15" s="85">
        <v>1185</v>
      </c>
      <c r="D15" s="83">
        <f>C15/B15*100</f>
        <v>105.70918822479929</v>
      </c>
    </row>
    <row r="16" spans="1:4" ht="75">
      <c r="A16" s="27" t="s">
        <v>47</v>
      </c>
      <c r="B16" s="85"/>
      <c r="C16" s="85"/>
      <c r="D16" s="83"/>
    </row>
    <row r="17" spans="1:4" ht="60">
      <c r="A17" s="27" t="s">
        <v>24</v>
      </c>
      <c r="B17" s="85">
        <v>347</v>
      </c>
      <c r="C17" s="85">
        <v>346</v>
      </c>
      <c r="D17" s="83">
        <f>C17/B17*100</f>
        <v>99.71181556195965</v>
      </c>
    </row>
    <row r="18" spans="1:4" ht="45">
      <c r="A18" s="27" t="s">
        <v>104</v>
      </c>
      <c r="B18" s="85">
        <v>1808</v>
      </c>
      <c r="C18" s="85">
        <v>1808</v>
      </c>
      <c r="D18" s="83">
        <f>C18/B18*100</f>
        <v>100</v>
      </c>
    </row>
    <row r="19" spans="1:4" ht="75">
      <c r="A19" s="27" t="s">
        <v>171</v>
      </c>
      <c r="B19" s="85"/>
      <c r="C19" s="85">
        <v>2228</v>
      </c>
      <c r="D19" s="83">
        <v>0</v>
      </c>
    </row>
    <row r="20" spans="1:4" ht="30">
      <c r="A20" s="27" t="s">
        <v>106</v>
      </c>
      <c r="B20" s="85">
        <v>26.3</v>
      </c>
      <c r="C20" s="85">
        <v>27.9</v>
      </c>
      <c r="D20" s="83">
        <f>C20/B20*100</f>
        <v>106.08365019011406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D9"/>
  <sheetViews>
    <sheetView zoomScalePageLayoutView="0" workbookViewId="0" topLeftCell="A1">
      <selection activeCell="A3" sqref="A3:D9"/>
    </sheetView>
  </sheetViews>
  <sheetFormatPr defaultColWidth="9.00390625" defaultRowHeight="12.75"/>
  <cols>
    <col min="1" max="1" width="27.375" style="0" customWidth="1"/>
    <col min="2" max="2" width="13.75390625" style="0" customWidth="1"/>
    <col min="3" max="3" width="12.00390625" style="0" customWidth="1"/>
  </cols>
  <sheetData>
    <row r="2" ht="13.5" thickBot="1"/>
    <row r="3" spans="1:4" s="41" customFormat="1" ht="13.5" customHeight="1" thickBot="1">
      <c r="A3" s="552" t="s">
        <v>0</v>
      </c>
      <c r="B3" s="43" t="s">
        <v>55</v>
      </c>
      <c r="C3" s="42">
        <v>2011</v>
      </c>
      <c r="D3" s="554" t="s">
        <v>57</v>
      </c>
    </row>
    <row r="4" spans="1:4" s="41" customFormat="1" ht="27.75" customHeight="1" thickBot="1">
      <c r="A4" s="553"/>
      <c r="B4" s="43" t="s">
        <v>179</v>
      </c>
      <c r="C4" s="43" t="s">
        <v>25</v>
      </c>
      <c r="D4" s="555"/>
    </row>
    <row r="5" spans="1:4" ht="30">
      <c r="A5" s="27" t="s">
        <v>32</v>
      </c>
      <c r="B5" s="85">
        <v>8.5</v>
      </c>
      <c r="C5" s="85">
        <v>9.4</v>
      </c>
      <c r="D5" s="83">
        <f>C5/B5*100</f>
        <v>110.58823529411765</v>
      </c>
    </row>
    <row r="6" spans="1:4" ht="30">
      <c r="A6" s="27" t="s">
        <v>105</v>
      </c>
      <c r="B6" s="85">
        <v>664</v>
      </c>
      <c r="C6" s="85">
        <v>680</v>
      </c>
      <c r="D6" s="83">
        <f>C6/B6*100</f>
        <v>102.40963855421687</v>
      </c>
    </row>
    <row r="7" spans="1:4" ht="60">
      <c r="A7" s="27" t="s">
        <v>46</v>
      </c>
      <c r="B7" s="85">
        <v>22</v>
      </c>
      <c r="C7" s="85">
        <v>22</v>
      </c>
      <c r="D7" s="83">
        <f>C7/B7*100</f>
        <v>100</v>
      </c>
    </row>
    <row r="8" spans="1:4" ht="30">
      <c r="A8" s="27" t="s">
        <v>33</v>
      </c>
      <c r="B8" s="85">
        <v>2.14</v>
      </c>
      <c r="C8" s="85">
        <v>3.2</v>
      </c>
      <c r="D8" s="83">
        <f>C8/B8*100</f>
        <v>149.53271028037383</v>
      </c>
    </row>
    <row r="9" spans="1:4" ht="45">
      <c r="A9" s="27" t="s">
        <v>34</v>
      </c>
      <c r="B9" s="85">
        <v>6.5</v>
      </c>
      <c r="C9" s="85">
        <v>6.6</v>
      </c>
      <c r="D9" s="83">
        <f>C9/B9*100</f>
        <v>101.53846153846153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4">
      <selection activeCell="F10" sqref="F10"/>
    </sheetView>
  </sheetViews>
  <sheetFormatPr defaultColWidth="9.00390625" defaultRowHeight="12.75"/>
  <cols>
    <col min="1" max="1" width="27.25390625" style="0" customWidth="1"/>
    <col min="2" max="2" width="11.00390625" style="0" customWidth="1"/>
    <col min="3" max="3" width="11.75390625" style="0" customWidth="1"/>
  </cols>
  <sheetData>
    <row r="2" ht="13.5" thickBot="1"/>
    <row r="3" spans="1:4" s="41" customFormat="1" ht="13.5" customHeight="1" thickBot="1">
      <c r="A3" s="552" t="s">
        <v>0</v>
      </c>
      <c r="B3" s="43" t="s">
        <v>55</v>
      </c>
      <c r="C3" s="42">
        <v>2011</v>
      </c>
      <c r="D3" s="554" t="s">
        <v>57</v>
      </c>
    </row>
    <row r="4" spans="1:4" s="41" customFormat="1" ht="27.75" customHeight="1" thickBot="1">
      <c r="A4" s="553"/>
      <c r="B4" s="43" t="s">
        <v>179</v>
      </c>
      <c r="C4" s="43" t="s">
        <v>25</v>
      </c>
      <c r="D4" s="555"/>
    </row>
    <row r="5" spans="1:4" ht="14.25">
      <c r="A5" s="79" t="s">
        <v>16</v>
      </c>
      <c r="B5" s="80"/>
      <c r="C5" s="80"/>
      <c r="D5" s="81"/>
    </row>
    <row r="6" spans="1:4" ht="60">
      <c r="A6" s="82" t="s">
        <v>17</v>
      </c>
      <c r="B6" s="80">
        <v>49.19</v>
      </c>
      <c r="C6" s="80">
        <v>53</v>
      </c>
      <c r="D6" s="81">
        <f>C6/B6*100</f>
        <v>107.74547672291118</v>
      </c>
    </row>
    <row r="7" spans="1:4" ht="75">
      <c r="A7" s="82" t="s">
        <v>18</v>
      </c>
      <c r="B7" s="80">
        <v>30.4</v>
      </c>
      <c r="C7" s="81">
        <v>38.14</v>
      </c>
      <c r="D7" s="81">
        <f>C7/B7*100</f>
        <v>125.46052631578948</v>
      </c>
    </row>
    <row r="8" spans="1:4" ht="30">
      <c r="A8" s="82" t="s">
        <v>19</v>
      </c>
      <c r="B8" s="80"/>
      <c r="C8" s="81"/>
      <c r="D8" s="81"/>
    </row>
    <row r="9" spans="1:4" ht="15">
      <c r="A9" s="82" t="s">
        <v>20</v>
      </c>
      <c r="B9" s="80"/>
      <c r="C9" s="81"/>
      <c r="D9" s="81"/>
    </row>
    <row r="10" spans="1:4" ht="60">
      <c r="A10" s="82" t="s">
        <v>21</v>
      </c>
      <c r="B10" s="80"/>
      <c r="C10" s="81"/>
      <c r="D10" s="81"/>
    </row>
    <row r="11" spans="1:4" ht="60">
      <c r="A11" s="82" t="s">
        <v>22</v>
      </c>
      <c r="B11" s="80">
        <v>21.8</v>
      </c>
      <c r="C11" s="80">
        <v>22</v>
      </c>
      <c r="D11" s="81">
        <f>C11/B11*100</f>
        <v>100.91743119266054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6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7.625" style="0" customWidth="1"/>
    <col min="2" max="2" width="11.25390625" style="0" customWidth="1"/>
    <col min="3" max="3" width="10.625" style="0" customWidth="1"/>
  </cols>
  <sheetData>
    <row r="2" ht="13.5" thickBot="1"/>
    <row r="3" spans="1:4" s="41" customFormat="1" ht="13.5" customHeight="1" thickBot="1">
      <c r="A3" s="552" t="s">
        <v>0</v>
      </c>
      <c r="B3" s="43" t="s">
        <v>55</v>
      </c>
      <c r="C3" s="42">
        <v>2011</v>
      </c>
      <c r="D3" s="554" t="s">
        <v>57</v>
      </c>
    </row>
    <row r="4" spans="1:4" s="41" customFormat="1" ht="27.75" customHeight="1" thickBot="1">
      <c r="A4" s="553"/>
      <c r="B4" s="43" t="s">
        <v>179</v>
      </c>
      <c r="C4" s="43" t="s">
        <v>25</v>
      </c>
      <c r="D4" s="555"/>
    </row>
    <row r="5" spans="1:4" ht="60">
      <c r="A5" s="76" t="s">
        <v>71</v>
      </c>
      <c r="B5" s="77">
        <v>2045500</v>
      </c>
      <c r="C5" s="77">
        <v>2554800</v>
      </c>
      <c r="D5" s="78">
        <f>C5/B5*100</f>
        <v>124.89855780982644</v>
      </c>
    </row>
    <row r="6" spans="1:4" ht="60">
      <c r="A6" s="76" t="s">
        <v>137</v>
      </c>
      <c r="B6" s="77">
        <v>704800</v>
      </c>
      <c r="C6" s="77">
        <v>767400</v>
      </c>
      <c r="D6" s="78">
        <f>C6/B6*100</f>
        <v>108.88195232690126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Андрусенко Мария Сергеевна</cp:lastModifiedBy>
  <cp:lastPrinted>2017-09-05T05:35:55Z</cp:lastPrinted>
  <dcterms:created xsi:type="dcterms:W3CDTF">2006-05-06T07:58:30Z</dcterms:created>
  <dcterms:modified xsi:type="dcterms:W3CDTF">2017-10-17T13:36:09Z</dcterms:modified>
  <cp:category/>
  <cp:version/>
  <cp:contentType/>
  <cp:contentStatus/>
</cp:coreProperties>
</file>